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6"/>
  <workbookPr codeName="ThisWorkbook" defaultThemeVersion="124226"/>
  <bookViews>
    <workbookView xWindow="90" yWindow="120" windowWidth="15075" windowHeight="9465"/>
  </bookViews>
  <sheets>
    <sheet name="Codes" sheetId="1" r:id="rId1"/>
    <sheet name="Calcs" sheetId="2" r:id="rId2"/>
  </sheets>
  <definedNames>
    <definedName name="_xlnm.Print_Area" localSheetId="0">Codes!$A$5:$D$79</definedName>
    <definedName name="_xlnm.Print_Titles" localSheetId="0">Codes!$1:$4</definedName>
  </definedNames>
  <calcPr calcId="125725"/>
</workbook>
</file>

<file path=xl/calcChain.xml><?xml version="1.0" encoding="utf-8"?>
<calcChain xmlns="http://schemas.openxmlformats.org/spreadsheetml/2006/main">
  <c r="BU6" i="2"/>
  <c r="BT8" s="1"/>
  <c r="C5"/>
  <c r="D5" s="1"/>
  <c r="E5" s="1"/>
  <c r="F5" s="1"/>
  <c r="G5" s="1"/>
  <c r="H5" s="1"/>
  <c r="I5" s="1"/>
  <c r="J5" s="1"/>
  <c r="K5" s="1"/>
  <c r="L5" s="1"/>
  <c r="M5" s="1"/>
  <c r="N5" s="1"/>
  <c r="O5" s="1"/>
  <c r="P5" s="1"/>
  <c r="Q5" s="1"/>
  <c r="R5" s="1"/>
  <c r="S5" s="1"/>
  <c r="T5" s="1"/>
  <c r="U5" s="1"/>
  <c r="V5" s="1"/>
  <c r="W5" s="1"/>
  <c r="X5" s="1"/>
  <c r="Y5" s="1"/>
  <c r="Z5" s="1"/>
  <c r="AA5" s="1"/>
  <c r="AB5" s="1"/>
  <c r="AC5" s="1"/>
  <c r="AD5" s="1"/>
  <c r="AE5" s="1"/>
  <c r="AF5" s="1"/>
  <c r="AG5" s="1"/>
  <c r="AH5" s="1"/>
  <c r="AI5" s="1"/>
  <c r="AJ5" s="1"/>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F33"/>
  <c r="F32"/>
  <c r="F31"/>
  <c r="F30"/>
  <c r="F29"/>
  <c r="F28"/>
  <c r="F27"/>
  <c r="F26"/>
  <c r="F25"/>
  <c r="F24"/>
  <c r="F23"/>
  <c r="F22"/>
  <c r="F21"/>
  <c r="F17"/>
  <c r="F16"/>
  <c r="F15"/>
  <c r="Y6" l="1"/>
  <c r="X8" s="1"/>
  <c r="I6"/>
  <c r="H8" s="1"/>
  <c r="Q6"/>
  <c r="P8" s="1"/>
  <c r="AG6"/>
  <c r="AF8" s="1"/>
  <c r="AO6"/>
  <c r="AN8" s="1"/>
  <c r="E6"/>
  <c r="D10" s="1"/>
  <c r="V6"/>
  <c r="BF6"/>
  <c r="F6"/>
  <c r="M6"/>
  <c r="L8" s="1"/>
  <c r="U6"/>
  <c r="T8" s="1"/>
  <c r="AC6"/>
  <c r="AB8" s="1"/>
  <c r="AK6"/>
  <c r="AJ8" s="1"/>
  <c r="AS6"/>
  <c r="AR8" s="1"/>
  <c r="N6"/>
  <c r="AL6"/>
  <c r="AX6"/>
  <c r="BN6"/>
  <c r="G6"/>
  <c r="K6"/>
  <c r="J8" s="1"/>
  <c r="O6"/>
  <c r="N8" s="1"/>
  <c r="S6"/>
  <c r="R8" s="1"/>
  <c r="W6"/>
  <c r="V8" s="1"/>
  <c r="AA6"/>
  <c r="Z8" s="1"/>
  <c r="AE6"/>
  <c r="AD8" s="1"/>
  <c r="AI6"/>
  <c r="AH8" s="1"/>
  <c r="AM6"/>
  <c r="AL8" s="1"/>
  <c r="AQ6"/>
  <c r="AP8" s="1"/>
  <c r="C6"/>
  <c r="D8" s="1"/>
  <c r="J6"/>
  <c r="R6"/>
  <c r="AD6"/>
  <c r="AT6"/>
  <c r="B6"/>
  <c r="BB6"/>
  <c r="BJ6"/>
  <c r="BR6"/>
  <c r="Z6"/>
  <c r="AH6"/>
  <c r="AP6"/>
  <c r="AV6"/>
  <c r="AZ6"/>
  <c r="BD6"/>
  <c r="BH6"/>
  <c r="BL6"/>
  <c r="BP6"/>
  <c r="BT6"/>
  <c r="D6"/>
  <c r="D9" s="1"/>
  <c r="H6"/>
  <c r="L6"/>
  <c r="P6"/>
  <c r="T6"/>
  <c r="X6"/>
  <c r="AB6"/>
  <c r="AF6"/>
  <c r="AJ6"/>
  <c r="AN6"/>
  <c r="AR6"/>
  <c r="AU6"/>
  <c r="AT8" s="1"/>
  <c r="AW6"/>
  <c r="AV8" s="1"/>
  <c r="AY6"/>
  <c r="AX8" s="1"/>
  <c r="BA6"/>
  <c r="AZ8" s="1"/>
  <c r="BC6"/>
  <c r="BB8" s="1"/>
  <c r="BE6"/>
  <c r="BG6"/>
  <c r="BI6"/>
  <c r="BK6"/>
  <c r="BM6"/>
  <c r="BO6"/>
  <c r="BQ6"/>
  <c r="BS6"/>
  <c r="X9"/>
  <c r="I11" s="1"/>
  <c r="H9" l="1"/>
  <c r="H11" s="1"/>
  <c r="D11" s="1"/>
  <c r="AN9"/>
  <c r="H12" s="1"/>
  <c r="D12" s="1"/>
  <c r="BR10"/>
  <c r="BR8"/>
  <c r="BJ10"/>
  <c r="BJ8"/>
  <c r="BP10"/>
  <c r="BP8"/>
  <c r="BL10"/>
  <c r="BL8"/>
  <c r="BH10"/>
  <c r="BH8"/>
  <c r="BD10"/>
  <c r="BD8"/>
  <c r="BN10"/>
  <c r="BN8"/>
  <c r="BF10"/>
  <c r="BF8"/>
  <c r="BD9" l="1"/>
  <c r="I12" s="1"/>
  <c r="BD11"/>
  <c r="J12" s="1"/>
  <c r="K12" s="1"/>
</calcChain>
</file>

<file path=xl/sharedStrings.xml><?xml version="1.0" encoding="utf-8"?>
<sst xmlns="http://schemas.openxmlformats.org/spreadsheetml/2006/main" count="231" uniqueCount="157">
  <si>
    <t>Frequency:</t>
  </si>
  <si>
    <t>Burst Pairs 1:</t>
  </si>
  <si>
    <t>Burst Pairs 2:</t>
  </si>
  <si>
    <t>Function Code:</t>
  </si>
  <si>
    <t>Pronto Format (Hex String)</t>
  </si>
  <si>
    <t>Function
Code</t>
  </si>
  <si>
    <t>Thanks:</t>
  </si>
  <si>
    <t xml:space="preserve">Barry Gordon's article on Pronto code format on RemoteCentral (http://www.remotecentral.com/features/irdisp1.htm).  </t>
  </si>
  <si>
    <t>Paste Pronto hex string here =&gt;</t>
  </si>
  <si>
    <t xml:space="preserve">John Newby for this spreadsheet and its code evaluation calcs.  </t>
  </si>
  <si>
    <t>SAMSUNG IR CODES (NEC Format)</t>
  </si>
  <si>
    <t>Function</t>
  </si>
  <si>
    <t>NEC 32-BIT Code Evaluation</t>
  </si>
  <si>
    <t>Device Code:</t>
  </si>
  <si>
    <t>MTS</t>
  </si>
  <si>
    <t>Power</t>
  </si>
  <si>
    <t>Sleep</t>
  </si>
  <si>
    <t>Volume Up</t>
  </si>
  <si>
    <t>Volume Down</t>
  </si>
  <si>
    <t>Mute</t>
  </si>
  <si>
    <t>Channel Down</t>
  </si>
  <si>
    <t>Channel Up</t>
  </si>
  <si>
    <t>Closed Caption</t>
  </si>
  <si>
    <t>Picture Mode</t>
  </si>
  <si>
    <t>Exit</t>
  </si>
  <si>
    <t>Picture Size</t>
  </si>
  <si>
    <t>Aspect Zoom 1</t>
  </si>
  <si>
    <t>Arrow Up</t>
  </si>
  <si>
    <t>Arrow Down</t>
  </si>
  <si>
    <t>Arrow Right</t>
  </si>
  <si>
    <t>Arrow Left</t>
  </si>
  <si>
    <t>Enter</t>
  </si>
  <si>
    <t>Channel List</t>
  </si>
  <si>
    <t>SRS</t>
  </si>
  <si>
    <t>TV</t>
  </si>
  <si>
    <t>Component 1</t>
  </si>
  <si>
    <t>Component 2</t>
  </si>
  <si>
    <t>Power Off</t>
  </si>
  <si>
    <t>Power On</t>
  </si>
  <si>
    <t>HDMI 2</t>
  </si>
  <si>
    <t>HDMI 3</t>
  </si>
  <si>
    <t>Aspect Zoom 2</t>
  </si>
  <si>
    <t>Aspect Panorama</t>
  </si>
  <si>
    <t>Aspect 4:3</t>
  </si>
  <si>
    <t>Aspect 16:9</t>
  </si>
  <si>
    <t>PC</t>
  </si>
  <si>
    <t>0000 006C 0000 0022 00AB 00AB 0016 0040 0016 0040 0016 0040 0016 0016 0016 0016 0016 0016 0016 0016 0016 0016 0016 0040 0016 0040 0016 0040 0016 0016 0016 0016 0016 0016 0016 0016 0016 0016 0016 0016 0016 0016 0016 0040 0016 0016 0016 0016 0016 0016 0016 0016 0016 0016 0016 0040 0016 0040 0016 0016 0016 0040 0016 0040 0016 0040 0016 0040 0016 0040 0016 0700</t>
  </si>
  <si>
    <t>0000 006C 0000 0022 00AB 00AB 0016 0040 0016 0040 0016 0040 0016 0016 0016 0016 0016 0016 0016 0016 0016 0016 0016 0040 0016 0040 0016 0040 0016 0016 0016 0016 0016 0016 0016 0016 0016 0016 0016 0016 0016 0040 0016 0016 0016 0040 0016 0016 0016 0016 0016 0016 0016 0016 0016 0040 0016 0016 0016 0040 0016 0016 0016 0040 0016 0040 0016 0040 0016 0040 0016 0700</t>
  </si>
  <si>
    <t>0000 006C 0000 0022 00AB 00AB 0016 0040 0016 0040 0016 0040 0016 0016 0016 0016 0016 0016 0016 0016 0016 0016 0016 0040 0016 0040 0016 0040 0016 0016 0016 0016 0016 0016 0016 0016 0016 0016 0016 0016 0016 0016 0016 0016 0016 0016 0016 0016 0016 0016 0016 0016 0016 0016 0016 0040 0016 0040 0016 0040 0016 0040 0016 0040 0016 0040 0016 0040 0016 0040 0016 0700</t>
  </si>
  <si>
    <t>0000 006C 0000 0022 00AB 00AB 0016 0040 0016 0040 0016 0040 0016 0016 0016 0016 0016 0016 0016 0016 0016 0016 0016 0040 0016 0040 0016 0040 0016 0016 0016 0016 0016 0016 0016 0016 0016 0016 0016 0040 0016 0016 0016 0016 0016 0016 0016 0016 0016 0016 0016 0016 0016 0016 0016 0016 0016 0040 0016 0040 0016 0040 0016 0040 0016 0040 0016 0040 0016 0040 0016 0700</t>
  </si>
  <si>
    <t>0000 006C 0000 0022 00AB 00AB 0016 0040 0016 0040 0016 0040 0016 0016 0016 0016 0016 0016 0016 0016 0016 0016 0016 0040 0016 0040 0016 0040 0016 0016 0016 0016 0016 0016 0016 0016 0016 0016 0016 0016 0016 0040 0016 0016 0016 0016 0016 0016 0016 0016 0016 0016 0016 0016 0016 0040 0016 0016 0016 0040 0016 0040 0016 0040 0016 0040 0016 0040 0016 0040 0016 0700</t>
  </si>
  <si>
    <t>0000 006C 0000 0022 00AB 00AB 0016 0040 0016 0040 0016 0040 0016 0016 0016 0016 0016 0016 0016 0016 0016 0016 0016 0040 0016 0040 0016 0040 0016 0016 0016 0016 0016 0016 0016 0016 0016 0016 0016 0040 0016 0040 0016 0016 0016 0016 0016 0016 0016 0016 0016 0016 0016 0016 0016 0016 0016 0016 0016 0040 0016 0040 0016 0040 0016 0040 0016 0040 0016 0040 0016 0700</t>
  </si>
  <si>
    <t>0000 006C 0000 0022 00AB 00AB 0016 0040 0016 0040 0016 0040 0016 0016 0016 0016 0016 0016 0016 0016 0016 0016 0016 0040 0016 0040 0016 0040 0016 0016 0016 0016 0016 0016 0016 0016 0016 0016 0016 0040 0016 0016 0016 0040 0016 0016 0016 0016 0016 0016 0016 0016 0016 0016 0016 0016 0016 0040 0016 0016 0016 0040 0016 0040 0016 0040 0016 0040 0016 0040 0016 0700</t>
  </si>
  <si>
    <t>0000 006C 0000 0022 00AB 00AB 0016 0040 0016 0040 0016 0040 0016 0016 0016 0016 0016 0016 0016 0016 0016 0016 0016 0040 0016 0040 0016 0040 0016 0016 0016 0016 0016 0016 0016 0016 0016 0016 0016 0016 0016 0040 0016 0040 0016 0016 0016 0016 0016 0016 0016 0016 0016 0016 0016 0040 0016 0016 0016 0016 0016 0040 0016 0040 0016 0040 0016 0040 0016 0040 0016 0700</t>
  </si>
  <si>
    <t>0000 006C 0000 0022 00AB 00AB 0016 0040 0016 0040 0016 0040 0016 0016 0016 0016 0016 0016 0016 0016 0016 0016 0016 0040 0016 0040 0016 0040 0016 0016 0016 0016 0016 0016 0016 0016 0016 0016 0016 0040 0016 0040 0016 0040 0016 0016 0016 0016 0016 0016 0016 0016 0016 0016 0016 0016 0016 0016 0016 0016 0016 0040 0016 0040 0016 0040 0016 0040 0016 0040 0016 0700</t>
  </si>
  <si>
    <t>0000 006C 0000 0022 00AB 00AB 0016 0040 0016 0040 0016 0040 0016 0016 0016 0016 0016 0016 0016 0016 0016 0016 0016 0040 0016 0040 0016 0040 0016 0016 0016 0016 0016 0016 0016 0016 0016 0016 0016 0016 0016 0016 0016 0016 0016 0040 0016 0016 0016 0016 0016 0016 0016 0016 0016 0040 0016 0040 0016 0040 0016 0016 0016 0040 0016 0040 0016 0040 0016 0040 0016 0700</t>
  </si>
  <si>
    <t>0000 006C 0000 0022 00AB 00AB 0016 0040 0016 0040 0016 0040 0016 0016 0016 0016 0016 0016 0016 0016 0016 0016 0016 0040 0016 0040 0016 0040 0016 0016 0016 0016 0016 0016 0016 0016 0016 0016 0016 0040 0016 0016 0016 0016 0016 0040 0016 0016 0016 0016 0016 0016 0016 0016 0016 0016 0016 0040 0016 0040 0016 0016 0016 0040 0016 0040 0016 0040 0016 0040 0016 0700</t>
  </si>
  <si>
    <t>0000 006C 0000 0022 00AB 00AB 0016 0040 0016 0040 0016 0040 0016 0016 0016 0016 0016 0016 0016 0016 0016 0016 0016 0040 0016 0040 0016 0040 0016 0016 0016 0016 0016 0016 0016 0016 0016 0016 0016 0040 0016 0040 0016 0016 0016 0040 0016 0016 0016 0016 0016 0016 0016 0016 0016 0016 0016 0016 0016 0040 0016 0016 0016 0040 0016 0040 0016 0040 0016 0040 0016 0700</t>
  </si>
  <si>
    <t>0000 006C 0000 0022 00AB 00AB 0016 0040 0016 0040 0016 0040 0016 0016 0016 0016 0016 0016 0016 0016 0016 0016 0016 0040 0016 0040 0016 0040 0016 0016 0016 0016 0016 0016 0016 0016 0016 0016 0016 0016 0016 0016 0016 0040 0016 0040 0016 0016 0016 0016 0016 0016 0016 0016 0016 0040 0016 0040 0016 0016 0016 0016 0016 0040 0016 0040 0016 0040 0016 0040 0016 0700</t>
  </si>
  <si>
    <t>0000 006C 0000 0022 00AB 00AB 0016 0040 0016 0040 0016 0040 0016 0016 0016 0016 0016 0016 0016 0016 0016 0016 0016 0040 0016 0040 0016 0040 0016 0016 0016 0016 0016 0016 0016 0016 0016 0016 0016 0040 0016 0016 0016 0040 0016 0040 0016 0016 0016 0016 0016 0016 0016 0016 0016 0016 0016 0040 0016 0016 0016 0016 0016 0040 0016 0040 0016 0040 0016 0040 0016 0700</t>
  </si>
  <si>
    <t>0000 006C 0000 0022 00AB 00AB 0016 0040 0016 0040 0016 0040 0016 0016 0016 0016 0016 0016 0016 0016 0016 0016 0016 0040 0016 0040 0016 0040 0016 0016 0016 0016 0016 0016 0016 0016 0016 0016 0016 0016 0016 0040 0016 0040 0016 0040 0016 0016 0016 0016 0016 0016 0016 0016 0016 0040 0016 0016 0016 0016 0016 0016 0016 0040 0016 0040 0016 0040 0016 0040 0016 0700</t>
  </si>
  <si>
    <t>0000 006C 0000 0022 00AB 00AB 0016 0040 0016 0040 0016 0040 0016 0016 0016 0016 0016 0016 0016 0016 0016 0016 0016 0040 0016 0040 0016 0040 0016 0016 0016 0016 0016 0016 0016 0016 0016 0016 0016 0040 0016 0040 0016 0040 0016 0040 0016 0016 0016 0016 0016 0016 0016 0016 0016 0016 0016 0016 0016 0016 0016 0016 0016 0040 0016 0040 0016 0040 0016 0040 0016 0700</t>
  </si>
  <si>
    <t>0000 006C 0000 0022 00AB 00AB 0016 0040 0016 0040 0016 0040 0016 0016 0016 0016 0016 0016 0016 0016 0016 0016 0016 0040 0016 0040 0016 0040 0016 0016 0016 0016 0016 0016 0016 0016 0016 0016 0016 0016 0016 0016 0016 0016 0016 0016 0016 0040 0016 0016 0016 0016 0016 0016 0016 0040 0016 0040 0016 0040 0016 0040 0016 0016 0016 0040 0016 0040 0016 0040 0016 0700</t>
  </si>
  <si>
    <t>0000 006C 0000 0022 00AB 00AB 0016 0040 0016 0040 0016 0040 0016 0016 0016 0016 0016 0016 0016 0016 0016 0016 0016 0040 0016 0040 0016 0040 0016 0016 0016 0016 0016 0016 0016 0016 0016 0016 0016 0040 0016 0016 0016 0016 0016 0016 0016 0040 0016 0016 0016 0016 0016 0016 0016 0016 0016 0040 0016 0040 0016 0040 0016 0016 0016 0040 0016 0040 0016 0040 0016 0700</t>
  </si>
  <si>
    <t>0000 006C 0000 0022 00AB 00AB 0016 0040 0016 0040 0016 0040 0016 0016 0016 0016 0016 0016 0016 0016 0016 0016 0016 0040 0016 0040 0016 0040 0016 0016 0016 0016 0016 0016 0016 0016 0016 0016 0016 0016 0016 0040 0016 0016 0016 0016 0016 0040 0016 0016 0016 0016 0016 0016 0016 0040 0016 0016 0016 0040 0016 0040 0016 0016 0016 0040 0016 0040 0016 0040 0016 0700</t>
  </si>
  <si>
    <t>0000 006C 0000 0022 00AB 00AB 0016 0040 0016 0040 0016 0040 0016 0016 0016 0016 0016 0016 0016 0016 0016 0016 0016 0040 0016 0040 0016 0040 0016 0016 0016 0016 0016 0016 0016 0016 0016 0016 0016 0040 0016 0040 0016 0016 0016 0016 0016 0040 0016 0016 0016 0016 0016 0016 0016 0016 0016 0016 0016 0040 0016 0040 0016 0016 0016 0040 0016 0040 0016 0040 0016 0700</t>
  </si>
  <si>
    <t>0000 006C 0000 0022 00AB 00AB 0016 0040 0016 0040 0016 0040 0016 0016 0016 0016 0016 0016 0016 0016 0016 0016 0016 0040 0016 0040 0016 0040 0016 0016 0016 0016 0016 0016 0016 0016 0016 0016 0016 0016 0016 0016 0016 0040 0016 0016 0016 0040 0016 0016 0016 0016 0016 0016 0016 0040 0016 0040 0016 0016 0016 0040 0016 0016 0016 0040 0016 0040 0016 0040 0016 0700</t>
  </si>
  <si>
    <t>0000 006C 0000 0022 00AB 00AB 0016 0040 0016 0040 0016 0040 0016 0016 0016 0016 0016 0016 0016 0016 0016 0016 0016 0040 0016 0040 0016 0040 0016 0016 0016 0016 0016 0016 0016 0016 0016 0016 0016 0040 0016 0016 0016 0040 0016 0016 0016 0040 0016 0016 0016 0016 0016 0016 0016 0016 0016 0040 0016 0016 0016 0040 0016 0016 0016 0040 0016 0040 0016 0040 0016 0700</t>
  </si>
  <si>
    <t>0000 006C 0000 0022 00AB 00AB 0016 0040 0016 0040 0016 0040 0016 0016 0016 0016 0016 0016 0016 0016 0016 0016 0016 0040 0016 0040 0016 0040 0016 0016 0016 0016 0016 0016 0016 0016 0016 0016 0016 0016 0016 0040 0016 0040 0016 0016 0016 0040 0016 0016 0016 0016 0016 0016 0016 0040 0016 0016 0016 0016 0016 0040 0016 0016 0016 0040 0016 0040 0016 0040 0016 0700</t>
  </si>
  <si>
    <t>0000 006C 0000 0022 00AB 00AB 0016 0040 0016 0040 0016 0040 0016 0016 0016 0016 0016 0016 0016 0016 0016 0016 0016 0040 0016 0040 0016 0040 0016 0016 0016 0016 0016 0016 0016 0016 0016 0016 0016 0016 0016 0040 0016 0016 0016 0040 0016 0040 0016 0016 0016 0016 0016 0016 0016 0040 0016 0016 0016 0040 0016 0016 0016 0016 0016 0040 0016 0040 0016 0040 0016 0700</t>
  </si>
  <si>
    <t>0000 006C 0000 0022 00AB 00AB 0016 0040 0016 0040 0016 0040 0016 0016 0016 0016 0016 0016 0016 0016 0016 0016 0016 0040 0016 0040 0016 0040 0016 0016 0016 0016 0016 0016 0016 0016 0016 0016 0016 0040 0016 0040 0016 0016 0016 0040 0016 0040 0016 0016 0016 0016 0016 0016 0016 0016 0016 0016 0016 0040 0016 0016 0016 0016 0016 0040 0016 0040 0016 0040 0016 0700</t>
  </si>
  <si>
    <t>0000 006C 0000 0022 00AB 00AB 0016 0040 0016 0040 0016 0040 0016 0016 0016 0016 0016 0016 0016 0016 0016 0016 0016 0040 0016 0040 0016 0040 0016 0016 0016 0016 0016 0016 0016 0016 0016 0016 0016 0040 0016 0040 0016 0040 0016 0040 0016 0040 0016 0016 0016 0016 0016 0016 0016 0016 0016 0016 0016 0016 0016 0016 0016 0016 0016 0040 0016 0040 0016 0040 0016 0700</t>
  </si>
  <si>
    <t>0000 006C 0000 0022 00AB 00AB 0016 0040 0016 0040 0016 0040 0016 0016 0016 0016 0016 0016 0016 0016 0016 0016 0016 0040 0016 0040 0016 0040 0016 0016 0016 0016 0016 0016 0016 0016 0016 0016 0016 0040 0016 0016 0016 0040 0016 0016 0016 0016 0016 0040 0016 0016 0016 0016 0016 0016 0016 0040 0016 0016 0016 0040 0016 0040 0016 0016 0016 0040 0016 0040 0016 0700</t>
  </si>
  <si>
    <t>0000 006C 0000 0022 00AB 00AB 0016 0040 0016 0040 0016 0040 0016 0016 0016 0016 0016 0016 0016 0016 0016 0016 0016 0040 0016 0040 0016 0040 0016 0016 0016 0016 0016 0016 0016 0016 0016 0016 0016 0016 0016 0016 0016 0016 0016 0040 0016 0016 0016 0040 0016 0016 0016 0016 0016 0040 0016 0040 0016 0040 0016 0016 0016 0040 0016 0016 0016 0040 0016 0040 0016 0700</t>
  </si>
  <si>
    <t>0000 006C 0000 0022 00AB 00AB 0016 0040 0016 0040 0016 0040 0016 0016 0016 0016 0016 0016 0016 0016 0016 0016 0016 0040 0016 0040 0016 0040 0016 0016 0016 0016 0016 0016 0016 0016 0016 0016 0016 0040 0016 0040 0016 0016 0016 0040 0016 0016 0016 0040 0016 0016 0016 0016 0016 0016 0016 0016 0016 0040 0016 0016 0016 0040 0016 0016 0016 0040 0016 0040 0016 0700</t>
  </si>
  <si>
    <t>0000 006C 0000 0022 00AB 00AB 0016 0040 0016 0040 0016 0040 0016 0016 0016 0016 0016 0016 0016 0016 0016 0016 0016 0040 0016 0040 0016 0040 0016 0016 0016 0016 0016 0016 0016 0016 0016 0016 0016 0040 0016 0016 0016 0040 0016 0040 0016 0016 0016 0040 0016 0016 0016 0016 0016 0016 0016 0040 0016 0016 0016 0016 0016 0040 0016 0016 0016 0040 0016 0040 0016 0700</t>
  </si>
  <si>
    <t>0000 006C 0000 0022 00AB 00AB 0016 0040 0016 0040 0016 0040 0016 0016 0016 0016 0016 0016 0016 0016 0016 0016 0016 0040 0016 0040 0016 0040 0016 0016 0016 0016 0016 0016 0016 0016 0016 0016 0016 0016 0016 0040 0016 0040 0016 0040 0016 0040 0016 0040 0016 0016 0016 0016 0016 0040 0016 0016 0016 0016 0016 0016 0016 0016 0016 0016 0016 0040 0016 0040 0016 0700</t>
  </si>
  <si>
    <t>0000 006C 0000 0022 00AB 00AB 0016 0040 0016 0040 0016 0040 0016 0016 0016 0016 0016 0016 0016 0016 0016 0016 0016 0040 0016 0040 0016 0040 0016 0016 0016 0016 0016 0016 0016 0016 0016 0016 0016 0016 0016 0016 0016 0040 0016 0016 0016 0016 0016 0016 0016 0040 0016 0016 0016 0040 0016 0040 0016 0016 0016 0040 0016 0040 0016 0040 0016 0016 0016 0040 0016 0700</t>
  </si>
  <si>
    <t>0000 006C 0000 0022 00AB 00AB 0016 0040 0016 0040 0016 0040 0016 0016 0016 0016 0016 0016 0016 0016 0016 0016 0016 0040 0016 0040 0016 0040 0016 0016 0016 0016 0016 0016 0016 0016 0016 0016 0016 0040 0016 0016 0016 0040 0016 0016 0016 0016 0016 0016 0016 0040 0016 0016 0016 0016 0016 0040 0016 0016 0016 0040 0016 0040 0016 0040 0016 0016 0016 0040 0016 0700</t>
  </si>
  <si>
    <t>0000 006C 0000 0022 00AB 00AB 0016 0040 0016 0040 0016 0040 0016 0016 0016 0016 0016 0016 0016 0016 0016 0016 0016 0040 0016 0040 0016 0040 0016 0016 0016 0016 0016 0016 0016 0016 0016 0016 0016 0016 0016 0040 0016 0040 0016 0016 0016 0016 0016 0016 0016 0040 0016 0016 0016 0040 0016 0016 0016 0016 0016 0040 0016 0040 0016 0040 0016 0016 0016 0040 0016 0700</t>
  </si>
  <si>
    <t>0000 006C 0000 0022 00AB 00AB 0016 0040 0016 0040 0016 0040 0016 0016 0016 0016 0016 0016 0016 0016 0016 0016 0016 0040 0016 0040 0016 0040 0016 0016 0016 0016 0016 0016 0016 0016 0016 0016 0016 0040 0016 0040 0016 0040 0016 0016 0016 0016 0016 0016 0016 0040 0016 0016 0016 0016 0016 0016 0016 0016 0016 0040 0016 0040 0016 0040 0016 0016 0016 0040 0016 0700</t>
  </si>
  <si>
    <t>0000 006C 0000 0022 00AB 00AB 0016 0040 0016 0040 0016 0040 0016 0016 0016 0016 0016 0016 0016 0016 0016 0016 0016 0040 0016 0040 0016 0040 0016 0016 0016 0016 0016 0016 0016 0016 0016 0016 0016 0016 0016 0016 0016 0016 0016 0040 0016 0016 0016 0016 0016 0040 0016 0016 0016 0040 0016 0040 0016 0040 0016 0016 0016 0040 0016 0040 0016 0016 0016 0040 0016 0700</t>
  </si>
  <si>
    <t>0000 006C 0000 0022 00AB 00AB 0016 0040 0016 0040 0016 0040 0016 0016 0016 0016 0016 0016 0016 0016 0016 0016 0016 0040 0016 0040 0016 0040 0016 0016 0016 0016 0016 0016 0016 0016 0016 0016 0016 0040 0016 0016 0016 0016 0016 0040 0016 0016 0016 0016 0016 0040 0016 0016 0016 0016 0016 0040 0016 0040 0016 0016 0016 0040 0016 0040 0016 0016 0016 0040 0016 0700</t>
  </si>
  <si>
    <t>0000 006C 0000 0022 00AB 00AB 0016 0040 0016 0040 0016 0040 0016 0016 0016 0016 0016 0016 0016 0016 0016 0016 0016 0040 0016 0040 0016 0040 0016 0016 0016 0016 0016 0016 0016 0016 0016 0016 0016 0016 0016 0040 0016 0016 0016 0040 0016 0016 0016 0016 0016 0040 0016 0016 0016 0040 0016 0016 0016 0040 0016 0016 0016 0040 0016 0040 0016 0016 0016 0040 0016 0700</t>
  </si>
  <si>
    <t>0000 006C 0000 0022 00AB 00AB 0016 0040 0016 0040 0016 0040 0016 0016 0016 0016 0016 0016 0016 0016 0016 0016 0016 0040 0016 0040 0016 0040 0016 0016 0016 0016 0016 0016 0016 0016 0016 0016 0016 0040 0016 0040 0016 0016 0016 0040 0016 0016 0016 0016 0016 0040 0016 0016 0016 0016 0016 0016 0016 0040 0016 0016 0016 0040 0016 0040 0016 0016 0016 0040 0016 0700</t>
  </si>
  <si>
    <t>0000 006C 0000 0022 00AB 00AB 0016 0040 0016 0040 0016 0040 0016 0016 0016 0016 0016 0016 0016 0016 0016 0016 0016 0040 0016 0040 0016 0040 0016 0016 0016 0016 0016 0016 0016 0016 0016 0016 0016 0040 0016 0040 0016 0016 0016 0016 0016 0040 0016 0016 0016 0040 0016 0016 0016 0016 0016 0016 0016 0040 0016 0040 0016 0016 0016 0040 0016 0016 0016 0040 0016 0700</t>
  </si>
  <si>
    <t>0000 006C 0000 0022 00AB 00AB 0016 0040 0016 0040 0016 0040 0016 0016 0016 0016 0016 0016 0016 0016 0016 0016 0016 0040 0016 0040 0016 0040 0016 0016 0016 0016 0016 0016 0016 0016 0016 0016 0016 0016 0016 0016 0016 0016 0016 0040 0016 0040 0016 0016 0016 0040 0016 0016 0016 0040 0016 0040 0016 0040 0016 0016 0016 0016 0016 0040 0016 0016 0016 0040 0016 0700</t>
  </si>
  <si>
    <t>0000 006C 0000 0022 00AB 00AB 0016 0040 0016 0040 0016 0040 0016 0016 0016 0016 0016 0016 0016 0016 0016 0016 0016 0040 0016 0040 0016 0040 0016 0016 0016 0016 0016 0016 0016 0016 0016 0016 0016 0016 0016 0016 0016 0016 0016 0016 0016 0016 0016 0040 0016 0040 0016 0016 0016 0040 0016 0040 0016 0040 0016 0040 0016 0040 0016 0016 0016 0016 0016 0040 0016 0700</t>
  </si>
  <si>
    <t>0000 006C 0000 0022 00AB 00AB 0016 0040 0016 0040 0016 0040 0016 0016 0016 0016 0016 0016 0016 0016 0016 0016 0016 0040 0016 0040 0016 0040 0016 0016 0016 0016 0016 0016 0016 0016 0016 0016 0016 0040 0016 0016 0016 0016 0016 0016 0016 0016 0016 0040 0016 0040 0016 0016 0016 0016 0016 0040 0016 0040 0016 0040 0016 0040 0016 0016 0016 0016 0016 0040 0016 0700</t>
  </si>
  <si>
    <t>0000 006C 0000 0022 00AB 00AB 0016 0040 0016 0040 0016 0040 0016 0016 0016 0016 0016 0016 0016 0016 0016 0016 0016 0040 0016 0040 0016 0040 0016 0016 0016 0016 0016 0016 0016 0016 0016 0016 0016 0016 0016 0040 0016 0016 0016 0016 0016 0016 0016 0040 0016 0040 0016 0016 0016 0040 0016 0016 0016 0040 0016 0040 0016 0040 0016 0016 0016 0016 0016 0040 0016 0700</t>
  </si>
  <si>
    <t>0000 006C 0000 0022 00AB 00AB 0016 0040 0016 0040 0016 0040 0016 0016 0016 0016 0016 0016 0016 0016 0016 0016 0016 0040 0016 0040 0016 0040 0016 0016 0016 0016 0016 0016 0016 0016 0016 0016 0016 0040 0016 0016 0016 0040 0016 0016 0016 0016 0016 0040 0016 0040 0016 0016 0016 0016 0016 0040 0016 0016 0016 0040 0016 0040 0016 0016 0016 0016 0016 0040 0016 0700</t>
  </si>
  <si>
    <t>0000 006C 0000 0022 00AB 00AB 0016 0040 0016 0040 0016 0040 0016 0016 0016 0016 0016 0016 0016 0016 0016 0016 0016 0040 0016 0040 0016 0040 0016 0016 0016 0016 0016 0016 0016 0016 0016 0016 0016 0016 0016 0016 0016 0016 0016 0040 0016 0016 0016 0040 0016 0040 0016 0016 0016 0040 0016 0040 0016 0040 0016 0016 0016 0040 0016 0016 0016 0016 0016 0040 0016 0700</t>
  </si>
  <si>
    <t>0000 006C 0000 0022 00AB 00AB 0016 0040 0016 0040 0016 0040 0016 0016 0016 0016 0016 0016 0016 0016 0016 0016 0016 0040 0016 0040 0016 0040 0016 0016 0016 0016 0016 0016 0016 0016 0016 0016 0016 0040 0016 0016 0016 0016 0016 0040 0016 0016 0016 0040 0016 0040 0016 0016 0016 0016 0016 0040 0016 0040 0016 0016 0016 0040 0016 0016 0016 0016 0016 0040 0016 0700</t>
  </si>
  <si>
    <t>0000 006C 0000 0022 00AB 00AB 0016 0040 0016 0040 0016 0040 0016 0016 0016 0016 0016 0016 0016 0016 0016 0016 0016 0040 0016 0040 0016 0040 0016 0016 0016 0016 0016 0016 0016 0016 0016 0016 0016 0040 0016 0040 0016 0016 0016 0040 0016 0016 0016 0040 0016 0040 0016 0016 0016 0016 0016 0016 0016 0040 0016 0016 0016 0040 0016 0016 0016 0016 0016 0040 0016 0700</t>
  </si>
  <si>
    <t>0000 006C 0000 0022 00AB 00AB 0016 0040 0016 0040 0016 0040 0016 0016 0016 0016 0016 0016 0016 0016 0016 0016 0016 0040 0016 0040 0016 0040 0016 0016 0016 0016 0016 0016 0016 0016 0016 0016 0016 0016 0016 0016 0016 0040 0016 0040 0016 0016 0016 0040 0016 0040 0016 0016 0016 0040 0016 0040 0016 0016 0016 0016 0016 0040 0016 0016 0016 0016 0016 0040 0016 0700</t>
  </si>
  <si>
    <t>0000 006C 0000 0022 00AB 00AB 0016 0040 0016 0040 0016 0040 0016 0016 0016 0016 0016 0016 0016 0016 0016 0016 0016 0040 0016 0040 0016 0040 0016 0016 0016 0016 0016 0016 0016 0016 0016 0016 0016 0016 0016 0040 0016 0040 0016 0040 0016 0016 0016 0040 0016 0040 0016 0016 0016 0040 0016 0016 0016 0016 0016 0016 0016 0040 0016 0016 0016 0016 0016 0040 0016 0700</t>
  </si>
  <si>
    <t>0000 006C 0000 0022 00AB 00AB 0016 0040 0016 0040 0016 0040 0016 0016 0016 0016 0016 0016 0016 0016 0016 0016 0016 0040 0016 0040 0016 0040 0016 0016 0016 0016 0016 0016 0016 0016 0016 0016 0016 0016 0016 0040 0016 0016 0016 0040 0016 0040 0016 0040 0016 0040 0016 0016 0016 0040 0016 0016 0016 0040 0016 0016 0016 0016 0016 0016 0016 0016 0016 0040 0016 0700</t>
  </si>
  <si>
    <t>0000 006C 0000 0022 00AB 00AB 0016 0040 0016 0040 0016 0040 0016 0016 0016 0016 0016 0016 0016 0016 0016 0016 0016 0040 0016 0040 0016 0040 0016 0016 0016 0016 0016 0016 0016 0016 0016 0016 0016 0040 0016 0040 0016 0016 0016 0040 0016 0040 0016 0040 0016 0040 0016 0016 0016 0016 0016 0016 0016 0040 0016 0016 0016 0016 0016 0016 0016 0016 0016 0040 0016 0700</t>
  </si>
  <si>
    <t>0000 006C 0000 0022 00AB 00AB 0016 0040 0016 0040 0016 0040 0016 0016 0016 0016 0016 0016 0016 0016 0016 0016 0016 0040 0016 0040 0016 0040 0016 0016 0016 0016 0016 0016 0016 0016 0016 0016 0016 0040 0016 0016 0016 0040 0016 0040 0016 0040 0016 0040 0016 0040 0016 0016 0016 0016 0016 0040 0016 0016 0016 0016 0016 0016 0016 0016 0016 0016 0016 0040 0016 0700</t>
  </si>
  <si>
    <t>0000 006C 0000 0022 00AB 00AB 0016 0040 0016 0040 0016 0040 0016 0016 0016 0016 0016 0016 0016 0016 0016 0016 0016 0040 0016 0040 0016 0040 0016 0016 0016 0016 0016 0016 0016 0016 0016 0016 0016 0016 0016 0040 0016 0040 0016 0040 0016 0040 0016 0040 0016 0040 0016 0016 0016 0040 0016 0016 0016 0016 0016 0016 0016 0016 0016 0016 0016 0016 0016 0040 0016 0700</t>
  </si>
  <si>
    <t>0000 006C 0000 0022 00AB 00AB 0016 0040 0016 0040 0016 0040 0016 0016 0016 0016 0016 0016 0016 0016 0016 0016 0016 0040 0016 0040 0016 0040 0016 0016 0016 0016 0016 0016 0016 0016 0016 0016 0016 0040 0016 0040 0016 0040 0016 0040 0016 0040 0016 0040 0016 0040 0016 0016 0016 0016 0016 0016 0016 0016 0016 0016 0016 0016 0016 0016 0016 0016 0016 0040 0016 0700</t>
  </si>
  <si>
    <t>0000 006C 0000 0022 00AB 00AB 0016 0040 0016 0040 0016 0040 0016 0016 0016 0016 0016 0016 0016 0016 0016 0016 0016 0040 0016 0040 0016 0040 0016 0016 0016 0016 0016 0016 0016 0016 0016 0016 0016 0016 0016 0016 0016 0040 0016 0016 0016 0016 0016 0016 0016 0016 0016 0040 0016 0040 0016 0040 0016 0016 0016 0040 0016 0040 0016 0040 0016 0040 0016 0016 0016 0700</t>
  </si>
  <si>
    <t>0000 006C 0000 0022 00AB 00AB 0016 0040 0016 0040 0016 0040 0016 0016 0016 0016 0016 0016 0016 0016 0016 0016 0016 0040 0016 0040 0016 0040 0016 0016 0016 0016 0016 0016 0016 0016 0016 0016 0016 0016 0016 0040 0016 0040 0016 0016 0016 0016 0016 0016 0016 0016 0016 0040 0016 0040 0016 0016 0016 0016 0016 0040 0016 0040 0016 0040 0016 0040 0016 0016 0016 0700</t>
  </si>
  <si>
    <t>0000 006C 0000 0022 00AB 00AB 0016 0040 0016 0040 0016 0040 0016 0016 0016 0016 0016 0016 0016 0016 0016 0016 0016 0040 0016 0040 0016 0040 0016 0016 0016 0016 0016 0016 0016 0016 0016 0016 0016 0016 0016 0016 0016 0016 0016 0040 0016 0016 0016 0016 0016 0016 0016 0040 0016 0040 0016 0040 0016 0040 0016 0016 0016 0040 0016 0040 0016 0040 0016 0016 0016 0700</t>
  </si>
  <si>
    <t>0000 006C 0000 0022 00AB 00AB 0016 0040 0016 0040 0016 0040 0016 0016 0016 0016 0016 0016 0016 0016 0016 0016 0016 0040 0016 0040 0016 0040 0016 0016 0016 0016 0016 0016 0016 0016 0016 0016 0016 0040 0016 0040 0016 0016 0016 0040 0016 0016 0016 0016 0016 0016 0016 0040 0016 0016 0016 0016 0016 0040 0016 0016 0016 0040 0016 0040 0016 0040 0016 0016 0016 0700</t>
  </si>
  <si>
    <t>0000 006C 0000 0022 00AB 00AB 0016 0040 0016 0040 0016 0040 0016 0016 0016 0016 0016 0016 0016 0016 0016 0016 0016 0040 0016 0040 0016 0040 0016 0016 0016 0016 0016 0016 0016 0016 0016 0016 0016 0016 0016 0016 0016 0040 0016 0040 0016 0016 0016 0016 0016 0016 0016 0040 0016 0040 0016 0040 0016 0016 0016 0016 0016 0040 0016 0040 0016 0040 0016 0016 0016 0700</t>
  </si>
  <si>
    <t>0000 006C 0000 0022 00AB 00AB 0016 0040 0016 0040 0016 0040 0016 0016 0016 0016 0016 0016 0016 0016 0016 0016 0016 0040 0016 0040 0016 0040 0016 0016 0016 0016 0016 0016 0016 0016 0016 0016 0016 0016 0016 0016 0016 0016 0016 0040 0016 0040 0016 0016 0016 0016 0016 0040 0016 0040 0016 0040 0016 0040 0016 0016 0016 0016 0016 0040 0016 0040 0016 0016 0016 0700</t>
  </si>
  <si>
    <t>0000 006C 0000 0022 00AB 00AB 0016 0040 0016 0040 0016 0040 0016 0016 0016 0016 0016 0016 0016 0016 0016 0016 0016 0040 0016 0040 0016 0040 0016 0016 0016 0016 0016 0016 0016 0016 0016 0016 0016 0040 0016 0016 0016 0016 0016 0040 0016 0040 0016 0016 0016 0016 0016 0040 0016 0016 0016 0040 0016 0040 0016 0016 0016 0016 0016 0040 0016 0040 0016 0016 0016 0700</t>
  </si>
  <si>
    <t>0000 006C 0000 0022 00AB 00AB 0016 0040 0016 0040 0016 0040 0016 0016 0016 0016 0016 0016 0016 0016 0016 0016 0016 0040 0016 0040 0016 0040 0016 0016 0016 0016 0016 0016 0016 0016 0016 0016 0016 0040 0016 0016 0016 0040 0016 0040 0016 0040 0016 0040 0016 0016 0016 0040 0016 0016 0016 0040 0016 0016 0016 0016 0016 0016 0016 0016 0016 0040 0016 0016 0016 0700</t>
  </si>
  <si>
    <t>0000 006C 0000 0022 00AB 00AB 0016 0040 0016 0040 0016 0040 0016 0016 0016 0016 0016 0016 0016 0016 0016 0016 0016 0040 0016 0040 0016 0040 0016 0016 0016 0016 0016 0016 0016 0016 0016 0016 0016 0016 0016 0040 0016 0040 0016 0040 0016 0040 0016 0040 0016 0016 0016 0040 0016 0040 0016 0016 0016 0016 0016 0016 0016 0016 0016 0016 0016 0040 0016 0016 0016 0700</t>
  </si>
  <si>
    <t>0000 006C 0000 0022 00AB 00AB 0016 0040 0016 0040 0016 0040 0016 0016 0016 0016 0016 0016 0016 0016 0016 0016 0016 0040 0016 0040 0016 0040 0016 0016 0016 0016 0016 0016 0016 0016 0016 0016 0016 0016 0016 0040 0016 0016 0016 0016 0016 0016 0016 0016 0016 0040 0016 0040 0016 0040 0016 0016 0016 0040 0016 0040 0016 0040 0016 0040 0016 0016 0016 0016 0016 0700</t>
  </si>
  <si>
    <t>0000 006C 0000 0022 00AB 00AB 0016 0040 0016 0040 0016 0040 0016 0016 0016 0016 0016 0016 0016 0016 0016 0016 0016 0040 0016 0040 0016 0040 0016 0016 0016 0016 0016 0016 0016 0016 0016 0016 0016 0040 0016 0016 0016 0040 0016 0016 0016 0016 0016 0016 0016 0040 0016 0040 0016 0016 0016 0040 0016 0016 0016 0040 0016 0040 0016 0040 0016 0016 0016 0016 0016 0700</t>
  </si>
  <si>
    <t>0000 006C 0000 0022 00AB 00AB 0016 0040 0016 0040 0016 0040 0016 0016 0016 0016 0016 0016 0016 0016 0016 0016 0016 0040 0016 0040 0016 0040 0016 0016 0016 0016 0016 0016 0016 0016 0016 0016 0016 0040 0016 0016 0016 0040 0016 0040 0016 0040 0016 0016 0016 0040 0016 0040 0016 0016 0016 0040 0016 0016 0016 0016 0016 0016 0016 0040 0016 0016 0016 0016 0016 0700</t>
  </si>
  <si>
    <t>0000 006C 0000 0022 00AB 00AB 0016 0040 0016 0040 0016 0040 0016 0016 0016 0016 0016 0016 0016 0016 0016 0016 0016 0040 0016 0040 0016 0040 0016 0016 0016 0016 0016 0016 0016 0016 0016 0016 0016 0016 0016 0040 0016 0040 0016 0040 0016 0040 0016 0016 0016 0040 0016 0040 0016 0040 0016 0016 0016 0016 0016 0016 0016 0016 0016 0040 0016 0016 0016 0016 0016 0700</t>
  </si>
  <si>
    <t>0000 006C 0000 0022 00AB 00AB 0016 0040 0016 0040 0016 0040 0016 0016 0016 0016 0016 0016 0016 0016 0016 0016 0016 0040 0016 0040 0016 0040 0016 0016 0016 0016 0016 0016 0016 0016 0016 0016 0016 0040 0016 0040 0016 0040 0016 0040 0016 0040 0016 0016 0016 0040 0016 0040 0016 0016 0016 0016 0016 0016 0016 0016 0016 0016 0016 0040 0016 0016 0016 0016 0016 0700</t>
  </si>
  <si>
    <t>0000 006C 0000 0022 00AB 00AB 0016 0040 0016 0040 0016 0040 0016 0016 0016 0016 0016 0016 0016 0016 0016 0016 0016 0040 0016 0040 0016 0040 0016 0016 0016 0016 0016 0016 0016 0016 0016 0016 0016 0040 0016 0016 0016 0016 0016 0016 0016 0016 0016 0040 0016 0040 0016 0040 0016 0016 0016 0040 0016 0040 0016 0040 0016 0040 0016 0016 0016 0016 0016 0016 0016 0700</t>
  </si>
  <si>
    <t>0000 006C 0000 0022 00AB 00AB 0016 0040 0016 0040 0016 0040 0016 0016 0016 0016 0016 0016 0016 0016 0016 0016 0016 0040 0016 0040 0016 0040 0016 0016 0016 0016 0016 0016 0016 0016 0016 0016 0016 0016 0016 0040 0016 0016 0016 0016 0016 0016 0016 0040 0016 0040 0016 0040 0016 0040 0016 0016 0016 0040 0016 0040 0016 0040 0016 0016 0016 0016 0016 0016 0016 0700</t>
  </si>
  <si>
    <t>0000 006C 0000 0022 00AB 00AB 0016 0040 0016 0040 0016 0040 0016 0016 0016 0016 0016 0016 0016 0016 0016 0016 0016 0040 0016 0040 0016 0040 0016 0016 0016 0016 0016 0016 0016 0016 0016 0016 0016 0040 0016 0040 0016 0016 0016 0016 0016 0016 0016 0040 0016 0040 0016 0040 0016 0016 0016 0016 0016 0040 0016 0040 0016 0040 0016 0016 0016 0016 0016 0016 0016 0700</t>
  </si>
  <si>
    <t>0000 006C 0000 0022 00AB 00AB 0016 0040 0016 0040 0016 0040 0016 0016 0016 0016 0016 0016 0016 0016 0016 0016 0016 0040 0016 0040 0016 0040 0016 0016 0016 0016 0016 0016 0016 0016 0016 0016 0016 0016 0016 0016 0016 0040 0016 0016 0016 0016 0016 0040 0016 0040 0016 0040 0016 0040 0016 0040 0016 0016 0016 0040 0016 0040 0016 0016 0016 0016 0016 0016 0016 0700</t>
  </si>
  <si>
    <t>0000 006C 0000 0022 00AB 00AB 0016 0040 0016 0040 0016 0040 0016 0016 0016 0016 0016 0016 0016 0016 0016 0016 0016 0040 0016 0040 0016 0040 0016 0016 0016 0016 0016 0016 0016 0016 0016 0016 0016 0040 0016 0016 0016 0016 0016 0040 0016 0016 0016 0040 0016 0040 0016 0040 0016 0016 0016 0040 0016 0040 0016 0016 0016 0040 0016 0016 0016 0016 0016 0016 0016 0700</t>
  </si>
  <si>
    <t>0000 006C 0000 0022 00AB 00AB 0016 0040 0016 0040 0016 0040 0016 0016 0016 0016 0016 0016 0016 0016 0016 0016 0016 0040 0016 0040 0016 0040 0016 0016 0016 0016 0016 0016 0016 0016 0016 0016 0016 0040 0016 0040 0016 0016 0016 0040 0016 0016 0016 0040 0016 0040 0016 0040 0016 0016 0016 0016 0016 0040 0016 0016 0016 0040 0016 0016 0016 0016 0016 0016 0016 0700</t>
  </si>
  <si>
    <t>AV1</t>
  </si>
  <si>
    <t>Source</t>
  </si>
  <si>
    <t>Menu</t>
  </si>
  <si>
    <t>Sound Mode</t>
  </si>
  <si>
    <t>Toggle Active Input</t>
  </si>
  <si>
    <t>Media Play</t>
  </si>
  <si>
    <t>P. Mode Dynamic</t>
  </si>
  <si>
    <t>HDMI 4</t>
  </si>
  <si>
    <t>P. Mode Movie 2</t>
  </si>
  <si>
    <t>P. Mode Movie 1</t>
  </si>
  <si>
    <t>P. Mode Standard</t>
  </si>
  <si>
    <t>HDMI 1</t>
  </si>
  <si>
    <t>AV2</t>
  </si>
  <si>
    <t>1</t>
  </si>
  <si>
    <t>2</t>
  </si>
  <si>
    <t>Class</t>
  </si>
  <si>
    <t>Prev. Channel</t>
  </si>
  <si>
    <t>Fav. Channel</t>
  </si>
  <si>
    <t>Tools</t>
  </si>
  <si>
    <t>Return</t>
  </si>
  <si>
    <t>Information</t>
  </si>
  <si>
    <t>Red</t>
  </si>
  <si>
    <t>Green</t>
  </si>
  <si>
    <t>Yellow</t>
  </si>
  <si>
    <t>Blue</t>
  </si>
  <si>
    <t>Reverse</t>
  </si>
  <si>
    <t>Pause</t>
  </si>
  <si>
    <t>Foreward</t>
  </si>
  <si>
    <t>Record</t>
  </si>
  <si>
    <t>Play</t>
  </si>
  <si>
    <t>Stop</t>
  </si>
  <si>
    <t>_Cable</t>
  </si>
  <si>
    <t>_DVD</t>
  </si>
  <si>
    <t>_TV</t>
  </si>
  <si>
    <t>_VCR</t>
  </si>
  <si>
    <t>_STB</t>
  </si>
</sst>
</file>

<file path=xl/styles.xml><?xml version="1.0" encoding="utf-8"?>
<styleSheet xmlns="http://schemas.openxmlformats.org/spreadsheetml/2006/main">
  <numFmts count="5">
    <numFmt numFmtId="43" formatCode="_(* #,##0.00_);_(* \(#,##0.00\);_(* &quot;-&quot;??_);_(@_)"/>
    <numFmt numFmtId="164" formatCode="#,##0.000"/>
    <numFmt numFmtId="165" formatCode="#,##0.00000"/>
    <numFmt numFmtId="166" formatCode="_(* #,##0_);_(* \(#,##0\);_(* &quot;-&quot;??_);_(@_)"/>
    <numFmt numFmtId="167" formatCode="000"/>
  </numFmts>
  <fonts count="9">
    <font>
      <sz val="10"/>
      <name val="Arial"/>
    </font>
    <font>
      <sz val="10"/>
      <name val="Arial"/>
    </font>
    <font>
      <b/>
      <sz val="10"/>
      <name val="Aldine721 BT"/>
      <family val="1"/>
    </font>
    <font>
      <b/>
      <sz val="10"/>
      <name val="Arial"/>
      <family val="2"/>
    </font>
    <font>
      <b/>
      <sz val="12"/>
      <name val="Arial"/>
      <family val="2"/>
    </font>
    <font>
      <b/>
      <sz val="10"/>
      <color indexed="10"/>
      <name val="Arial"/>
      <family val="2"/>
    </font>
    <font>
      <sz val="10"/>
      <name val="Arial"/>
      <family val="2"/>
    </font>
    <font>
      <sz val="8"/>
      <name val="Arial"/>
      <family val="2"/>
    </font>
    <font>
      <b/>
      <sz val="12"/>
      <color rgb="FFFF0000"/>
      <name val="Arial"/>
      <family val="2"/>
    </font>
  </fonts>
  <fills count="4">
    <fill>
      <patternFill patternType="none"/>
    </fill>
    <fill>
      <patternFill patternType="gray125"/>
    </fill>
    <fill>
      <patternFill patternType="solid">
        <fgColor theme="6" tint="0.59999389629810485"/>
        <bgColor indexed="64"/>
      </patternFill>
    </fill>
    <fill>
      <patternFill patternType="solid">
        <fgColor theme="8" tint="0.79998168889431442"/>
        <bgColor indexed="64"/>
      </patternFill>
    </fill>
  </fills>
  <borders count="19">
    <border>
      <left/>
      <right/>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indexed="64"/>
      </left>
      <right style="medium">
        <color indexed="64"/>
      </right>
      <top/>
      <bottom style="thin">
        <color indexed="64"/>
      </bottom>
      <diagonal/>
    </border>
    <border>
      <left style="medium">
        <color indexed="10"/>
      </left>
      <right/>
      <top style="medium">
        <color indexed="10"/>
      </top>
      <bottom style="medium">
        <color indexed="10"/>
      </bottom>
      <diagonal/>
    </border>
    <border>
      <left/>
      <right/>
      <top style="medium">
        <color indexed="10"/>
      </top>
      <bottom style="medium">
        <color indexed="10"/>
      </bottom>
      <diagonal/>
    </border>
    <border>
      <left/>
      <right style="medium">
        <color indexed="10"/>
      </right>
      <top style="medium">
        <color indexed="10"/>
      </top>
      <bottom style="medium">
        <color indexed="10"/>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s>
  <cellStyleXfs count="6">
    <xf numFmtId="0" fontId="0" fillId="0" borderId="0" applyFont="0"/>
    <xf numFmtId="43" fontId="1" fillId="0" borderId="0" applyFont="0" applyFill="0" applyBorder="0" applyAlignment="0" applyProtection="0"/>
    <xf numFmtId="0" fontId="6" fillId="0" borderId="0" applyFont="0"/>
    <xf numFmtId="164" fontId="2" fillId="0" borderId="0" applyFont="0" applyFill="0" applyBorder="0" applyProtection="0">
      <alignment horizontal="right"/>
    </xf>
    <xf numFmtId="0" fontId="2" fillId="0" borderId="0"/>
    <xf numFmtId="165" fontId="2" fillId="0" borderId="0" applyFont="0" applyFill="0" applyBorder="0" applyProtection="0">
      <alignment horizontal="right"/>
    </xf>
  </cellStyleXfs>
  <cellXfs count="46">
    <xf numFmtId="0" fontId="0" fillId="0" borderId="0" xfId="0"/>
    <xf numFmtId="49" fontId="3" fillId="0" borderId="1" xfId="0" applyNumberFormat="1" applyFont="1" applyBorder="1" applyAlignment="1">
      <alignment horizontal="left" vertical="center" indent="1"/>
    </xf>
    <xf numFmtId="1" fontId="0" fillId="0" borderId="2" xfId="0" applyNumberFormat="1" applyBorder="1" applyAlignment="1">
      <alignment horizontal="center" vertical="center"/>
    </xf>
    <xf numFmtId="1" fontId="0" fillId="0" borderId="3" xfId="0" applyNumberFormat="1" applyBorder="1" applyAlignment="1">
      <alignment horizontal="center" vertical="center"/>
    </xf>
    <xf numFmtId="0" fontId="4" fillId="0" borderId="0" xfId="0" applyFont="1"/>
    <xf numFmtId="0" fontId="0" fillId="0" borderId="0" xfId="0" applyAlignment="1">
      <alignment horizontal="center" vertical="center"/>
    </xf>
    <xf numFmtId="166" fontId="3" fillId="0" borderId="0" xfId="1" applyNumberFormat="1" applyFont="1" applyAlignment="1">
      <alignment horizontal="center" vertical="center"/>
    </xf>
    <xf numFmtId="0" fontId="0" fillId="0" borderId="0" xfId="0" applyAlignment="1">
      <alignment horizontal="center"/>
    </xf>
    <xf numFmtId="49" fontId="3" fillId="0" borderId="2" xfId="0" applyNumberFormat="1" applyFont="1" applyBorder="1" applyAlignment="1">
      <alignment horizontal="left" vertical="center" indent="1"/>
    </xf>
    <xf numFmtId="49" fontId="3" fillId="0" borderId="3" xfId="0" applyNumberFormat="1" applyFont="1" applyBorder="1" applyAlignment="1">
      <alignment horizontal="center" vertical="center" wrapText="1"/>
    </xf>
    <xf numFmtId="0" fontId="0" fillId="0" borderId="0" xfId="0" applyAlignment="1">
      <alignment horizontal="left" indent="1"/>
    </xf>
    <xf numFmtId="49" fontId="3" fillId="0" borderId="0" xfId="0" applyNumberFormat="1" applyFont="1" applyFill="1" applyBorder="1" applyAlignment="1">
      <alignment horizontal="right" vertical="center" indent="1"/>
    </xf>
    <xf numFmtId="166" fontId="3" fillId="0" borderId="0" xfId="1" applyNumberFormat="1" applyFont="1" applyAlignment="1">
      <alignment horizontal="right" vertical="center"/>
    </xf>
    <xf numFmtId="49" fontId="0" fillId="0" borderId="0" xfId="0" applyNumberFormat="1" applyBorder="1" applyAlignment="1">
      <alignment horizontal="left" vertical="center" indent="1"/>
    </xf>
    <xf numFmtId="49" fontId="0" fillId="0" borderId="0" xfId="0" applyNumberFormat="1" applyBorder="1" applyAlignment="1">
      <alignment horizontal="center" vertical="center"/>
    </xf>
    <xf numFmtId="0" fontId="0" fillId="0" borderId="0" xfId="0" applyBorder="1" applyAlignment="1">
      <alignment horizontal="left" vertical="center" indent="1"/>
    </xf>
    <xf numFmtId="0" fontId="7" fillId="0" borderId="9" xfId="0" applyNumberFormat="1" applyFont="1" applyBorder="1" applyAlignment="1">
      <alignment horizontal="left" vertical="center" indent="1"/>
    </xf>
    <xf numFmtId="0" fontId="0" fillId="0" borderId="14" xfId="0" applyBorder="1" applyAlignment="1">
      <alignment horizontal="center" vertical="center"/>
    </xf>
    <xf numFmtId="0" fontId="8" fillId="0" borderId="0" xfId="0" applyFont="1"/>
    <xf numFmtId="167" fontId="0" fillId="0" borderId="4" xfId="0" quotePrefix="1" applyNumberFormat="1" applyBorder="1" applyAlignment="1">
      <alignment horizontal="center" vertical="center"/>
    </xf>
    <xf numFmtId="167" fontId="0" fillId="0" borderId="4" xfId="0" applyNumberFormat="1" applyBorder="1" applyAlignment="1">
      <alignment horizontal="center" vertical="center"/>
    </xf>
    <xf numFmtId="0" fontId="7" fillId="0" borderId="0" xfId="0" applyFont="1" applyBorder="1" applyAlignment="1">
      <alignment vertical="center"/>
    </xf>
    <xf numFmtId="49" fontId="0" fillId="2" borderId="6" xfId="0" applyNumberFormat="1" applyFill="1" applyBorder="1" applyAlignment="1">
      <alignment horizontal="left" vertical="center" indent="1"/>
    </xf>
    <xf numFmtId="49" fontId="0" fillId="2" borderId="5" xfId="0" applyNumberFormat="1" applyFill="1" applyBorder="1" applyAlignment="1">
      <alignment horizontal="left" vertical="center" indent="1"/>
    </xf>
    <xf numFmtId="49" fontId="0" fillId="3" borderId="5" xfId="0" applyNumberFormat="1" applyFill="1" applyBorder="1" applyAlignment="1">
      <alignment horizontal="left" vertical="center" indent="1"/>
    </xf>
    <xf numFmtId="49" fontId="6" fillId="3" borderId="5" xfId="0" applyNumberFormat="1" applyFont="1" applyFill="1" applyBorder="1" applyAlignment="1">
      <alignment horizontal="left" vertical="center" indent="1"/>
    </xf>
    <xf numFmtId="49" fontId="6" fillId="2" borderId="5" xfId="0" applyNumberFormat="1" applyFont="1" applyFill="1" applyBorder="1" applyAlignment="1">
      <alignment horizontal="left" vertical="center" indent="1"/>
    </xf>
    <xf numFmtId="49" fontId="3" fillId="0" borderId="16" xfId="0" applyNumberFormat="1" applyFont="1" applyBorder="1" applyAlignment="1">
      <alignment horizontal="center" vertical="center"/>
    </xf>
    <xf numFmtId="49" fontId="6" fillId="0" borderId="17" xfId="0" applyNumberFormat="1" applyFont="1" applyFill="1" applyBorder="1" applyAlignment="1">
      <alignment horizontal="center" vertical="center"/>
    </xf>
    <xf numFmtId="49" fontId="6" fillId="0" borderId="18" xfId="0" applyNumberFormat="1" applyFont="1" applyFill="1" applyBorder="1" applyAlignment="1">
      <alignment horizontal="center" vertical="center"/>
    </xf>
    <xf numFmtId="49" fontId="0" fillId="0" borderId="0" xfId="0" applyNumberFormat="1" applyFill="1" applyBorder="1" applyAlignment="1">
      <alignment horizontal="center" vertical="center"/>
    </xf>
    <xf numFmtId="0" fontId="0" fillId="0" borderId="0" xfId="0" applyFill="1" applyAlignment="1">
      <alignment horizontal="center"/>
    </xf>
    <xf numFmtId="49" fontId="3" fillId="0" borderId="0" xfId="0" applyNumberFormat="1" applyFont="1" applyFill="1" applyBorder="1" applyAlignment="1">
      <alignment horizontal="center" vertical="center"/>
    </xf>
    <xf numFmtId="167" fontId="0" fillId="0" borderId="15" xfId="0" applyNumberFormat="1" applyBorder="1" applyAlignment="1">
      <alignment horizontal="center" vertical="center"/>
    </xf>
    <xf numFmtId="167" fontId="6" fillId="0" borderId="4" xfId="0" applyNumberFormat="1" applyFont="1" applyBorder="1" applyAlignment="1">
      <alignment horizontal="center" vertical="center"/>
    </xf>
    <xf numFmtId="0" fontId="0" fillId="0" borderId="7" xfId="0" applyBorder="1" applyAlignment="1">
      <alignment horizontal="center" vertical="center"/>
    </xf>
    <xf numFmtId="0" fontId="0" fillId="0" borderId="13" xfId="0" applyBorder="1" applyAlignment="1">
      <alignment horizontal="center" vertical="center"/>
    </xf>
    <xf numFmtId="0" fontId="0" fillId="0" borderId="2" xfId="0" applyBorder="1" applyAlignment="1">
      <alignment horizontal="center" vertical="center"/>
    </xf>
    <xf numFmtId="0" fontId="0" fillId="0" borderId="1" xfId="0" applyBorder="1" applyAlignment="1">
      <alignment horizontal="center" vertical="center"/>
    </xf>
    <xf numFmtId="0" fontId="0" fillId="0" borderId="8" xfId="0" applyBorder="1" applyAlignment="1">
      <alignment horizontal="center" vertical="center"/>
    </xf>
    <xf numFmtId="0" fontId="7" fillId="0" borderId="10" xfId="0" applyFont="1" applyBorder="1" applyAlignment="1">
      <alignment horizontal="left" vertical="center" indent="1"/>
    </xf>
    <xf numFmtId="0" fontId="7" fillId="0" borderId="11" xfId="0" applyFont="1" applyBorder="1" applyAlignment="1">
      <alignment horizontal="left" vertical="center" indent="1"/>
    </xf>
    <xf numFmtId="0" fontId="7" fillId="0" borderId="12" xfId="0" applyFont="1" applyBorder="1" applyAlignment="1">
      <alignment horizontal="left" vertical="center" indent="1"/>
    </xf>
    <xf numFmtId="0" fontId="3" fillId="0" borderId="0" xfId="0" applyFont="1" applyAlignment="1">
      <alignment horizontal="right" vertical="center" indent="1"/>
    </xf>
    <xf numFmtId="0" fontId="5" fillId="0" borderId="7" xfId="0" applyFont="1" applyBorder="1" applyAlignment="1">
      <alignment horizontal="left" vertical="center" indent="1"/>
    </xf>
    <xf numFmtId="0" fontId="5" fillId="0" borderId="8" xfId="0" applyFont="1" applyBorder="1" applyAlignment="1">
      <alignment horizontal="left" vertical="center" indent="1"/>
    </xf>
  </cellXfs>
  <cellStyles count="6">
    <cellStyle name="Comma" xfId="1" builtinId="3"/>
    <cellStyle name="Normal" xfId="0" builtinId="0"/>
    <cellStyle name="Normal 2" xfId="2"/>
    <cellStyle name="Place [3]" xfId="3"/>
    <cellStyle name="Place [4]" xfId="4"/>
    <cellStyle name="Place [5]" xfId="5"/>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sheetPr codeName="Sheet1"/>
  <dimension ref="A2:E87"/>
  <sheetViews>
    <sheetView tabSelected="1" defaultGridColor="0" colorId="55" zoomScale="80" zoomScaleNormal="80" workbookViewId="0"/>
  </sheetViews>
  <sheetFormatPr defaultColWidth="10.7109375" defaultRowHeight="12.75"/>
  <cols>
    <col min="1" max="1" width="0.85546875" customWidth="1"/>
    <col min="2" max="2" width="20.7109375" customWidth="1"/>
    <col min="3" max="3" width="12.7109375" style="7" customWidth="1"/>
    <col min="5" max="5" width="255.7109375" customWidth="1"/>
  </cols>
  <sheetData>
    <row r="2" spans="1:5" ht="15.75">
      <c r="A2" s="4" t="s">
        <v>10</v>
      </c>
    </row>
    <row r="3" spans="1:5" ht="13.5" thickBot="1"/>
    <row r="4" spans="1:5" ht="36" customHeight="1" thickBot="1">
      <c r="B4" s="8" t="s">
        <v>11</v>
      </c>
      <c r="C4" s="27" t="s">
        <v>136</v>
      </c>
      <c r="D4" s="9" t="s">
        <v>5</v>
      </c>
      <c r="E4" s="1" t="s">
        <v>4</v>
      </c>
    </row>
    <row r="5" spans="1:5" ht="16.149999999999999" customHeight="1">
      <c r="B5" s="22">
        <v>0</v>
      </c>
      <c r="C5" s="28" t="s">
        <v>134</v>
      </c>
      <c r="D5" s="33">
        <v>17</v>
      </c>
      <c r="E5" s="16" t="s">
        <v>63</v>
      </c>
    </row>
    <row r="6" spans="1:5" ht="16.149999999999999" customHeight="1">
      <c r="B6" s="23">
        <v>1</v>
      </c>
      <c r="C6" s="29" t="s">
        <v>134</v>
      </c>
      <c r="D6" s="19">
        <v>4</v>
      </c>
      <c r="E6" s="16" t="s">
        <v>46</v>
      </c>
    </row>
    <row r="7" spans="1:5" ht="16.149999999999999" customHeight="1">
      <c r="B7" s="23">
        <v>2</v>
      </c>
      <c r="C7" s="29" t="s">
        <v>134</v>
      </c>
      <c r="D7" s="19">
        <v>5</v>
      </c>
      <c r="E7" s="16" t="s">
        <v>52</v>
      </c>
    </row>
    <row r="8" spans="1:5" ht="16.149999999999999" customHeight="1">
      <c r="B8" s="23">
        <v>3</v>
      </c>
      <c r="C8" s="29" t="s">
        <v>134</v>
      </c>
      <c r="D8" s="19">
        <v>6</v>
      </c>
      <c r="E8" s="16" t="s">
        <v>53</v>
      </c>
    </row>
    <row r="9" spans="1:5" ht="16.149999999999999" customHeight="1">
      <c r="B9" s="23">
        <v>4</v>
      </c>
      <c r="C9" s="29" t="s">
        <v>134</v>
      </c>
      <c r="D9" s="20">
        <v>8</v>
      </c>
      <c r="E9" s="16" t="s">
        <v>55</v>
      </c>
    </row>
    <row r="10" spans="1:5" ht="16.149999999999999" customHeight="1">
      <c r="B10" s="23">
        <v>5</v>
      </c>
      <c r="C10" s="29" t="s">
        <v>134</v>
      </c>
      <c r="D10" s="20">
        <v>9</v>
      </c>
      <c r="E10" s="16" t="s">
        <v>56</v>
      </c>
    </row>
    <row r="11" spans="1:5" ht="16.149999999999999" customHeight="1">
      <c r="B11" s="23">
        <v>6</v>
      </c>
      <c r="C11" s="29" t="s">
        <v>134</v>
      </c>
      <c r="D11" s="20">
        <v>10</v>
      </c>
      <c r="E11" s="16" t="s">
        <v>47</v>
      </c>
    </row>
    <row r="12" spans="1:5" ht="16.149999999999999" customHeight="1">
      <c r="B12" s="23">
        <v>7</v>
      </c>
      <c r="C12" s="29" t="s">
        <v>134</v>
      </c>
      <c r="D12" s="20">
        <v>12</v>
      </c>
      <c r="E12" s="16" t="s">
        <v>58</v>
      </c>
    </row>
    <row r="13" spans="1:5" ht="16.149999999999999" customHeight="1">
      <c r="B13" s="23">
        <v>8</v>
      </c>
      <c r="C13" s="29" t="s">
        <v>134</v>
      </c>
      <c r="D13" s="20">
        <v>13</v>
      </c>
      <c r="E13" s="16" t="s">
        <v>59</v>
      </c>
    </row>
    <row r="14" spans="1:5" ht="16.149999999999999" customHeight="1">
      <c r="B14" s="23">
        <v>9</v>
      </c>
      <c r="C14" s="29" t="s">
        <v>134</v>
      </c>
      <c r="D14" s="20">
        <v>14</v>
      </c>
      <c r="E14" s="16" t="s">
        <v>60</v>
      </c>
    </row>
    <row r="15" spans="1:5" ht="16.149999999999999" customHeight="1">
      <c r="B15" s="23" t="s">
        <v>28</v>
      </c>
      <c r="C15" s="29" t="s">
        <v>134</v>
      </c>
      <c r="D15" s="20">
        <v>97</v>
      </c>
      <c r="E15" s="16" t="s">
        <v>88</v>
      </c>
    </row>
    <row r="16" spans="1:5" ht="16.149999999999999" customHeight="1">
      <c r="B16" s="23" t="s">
        <v>30</v>
      </c>
      <c r="C16" s="29" t="s">
        <v>134</v>
      </c>
      <c r="D16" s="20">
        <v>101</v>
      </c>
      <c r="E16" s="16" t="s">
        <v>90</v>
      </c>
    </row>
    <row r="17" spans="2:5" ht="16.149999999999999" customHeight="1">
      <c r="B17" s="23" t="s">
        <v>29</v>
      </c>
      <c r="C17" s="29" t="s">
        <v>134</v>
      </c>
      <c r="D17" s="20">
        <v>98</v>
      </c>
      <c r="E17" s="16" t="s">
        <v>89</v>
      </c>
    </row>
    <row r="18" spans="2:5" ht="16.149999999999999" customHeight="1">
      <c r="B18" s="23" t="s">
        <v>27</v>
      </c>
      <c r="C18" s="29" t="s">
        <v>134</v>
      </c>
      <c r="D18" s="20">
        <v>96</v>
      </c>
      <c r="E18" s="16" t="s">
        <v>87</v>
      </c>
    </row>
    <row r="19" spans="2:5" ht="16.149999999999999" customHeight="1">
      <c r="B19" s="23" t="s">
        <v>145</v>
      </c>
      <c r="C19" s="29" t="s">
        <v>134</v>
      </c>
      <c r="D19" s="20">
        <v>22</v>
      </c>
      <c r="E19" s="16" t="s">
        <v>68</v>
      </c>
    </row>
    <row r="20" spans="2:5" ht="16.149999999999999" customHeight="1">
      <c r="B20" s="23" t="s">
        <v>20</v>
      </c>
      <c r="C20" s="29" t="s">
        <v>134</v>
      </c>
      <c r="D20" s="20">
        <v>16</v>
      </c>
      <c r="E20" s="16" t="s">
        <v>62</v>
      </c>
    </row>
    <row r="21" spans="2:5" ht="16.149999999999999" customHeight="1">
      <c r="B21" s="23" t="s">
        <v>32</v>
      </c>
      <c r="C21" s="29" t="s">
        <v>134</v>
      </c>
      <c r="D21" s="20">
        <v>107</v>
      </c>
      <c r="E21" s="16" t="s">
        <v>93</v>
      </c>
    </row>
    <row r="22" spans="2:5" ht="16.149999999999999" customHeight="1">
      <c r="B22" s="23" t="s">
        <v>21</v>
      </c>
      <c r="C22" s="29" t="s">
        <v>134</v>
      </c>
      <c r="D22" s="20">
        <v>18</v>
      </c>
      <c r="E22" s="16" t="s">
        <v>64</v>
      </c>
    </row>
    <row r="23" spans="2:5" ht="16.149999999999999" customHeight="1">
      <c r="B23" s="23" t="s">
        <v>22</v>
      </c>
      <c r="C23" s="29" t="s">
        <v>134</v>
      </c>
      <c r="D23" s="20">
        <v>37</v>
      </c>
      <c r="E23" s="16" t="s">
        <v>72</v>
      </c>
    </row>
    <row r="24" spans="2:5" ht="16.149999999999999" customHeight="1">
      <c r="B24" s="23" t="s">
        <v>31</v>
      </c>
      <c r="C24" s="29" t="s">
        <v>134</v>
      </c>
      <c r="D24" s="20">
        <v>104</v>
      </c>
      <c r="E24" s="16" t="s">
        <v>91</v>
      </c>
    </row>
    <row r="25" spans="2:5" ht="16.149999999999999" customHeight="1">
      <c r="B25" s="23" t="s">
        <v>24</v>
      </c>
      <c r="C25" s="29" t="s">
        <v>134</v>
      </c>
      <c r="D25" s="20">
        <v>45</v>
      </c>
      <c r="E25" s="16" t="s">
        <v>75</v>
      </c>
    </row>
    <row r="26" spans="2:5" ht="16.149999999999999" customHeight="1">
      <c r="B26" s="26" t="s">
        <v>138</v>
      </c>
      <c r="C26" s="29" t="s">
        <v>134</v>
      </c>
      <c r="D26" s="20">
        <v>68</v>
      </c>
      <c r="E26" s="16" t="s">
        <v>77</v>
      </c>
    </row>
    <row r="27" spans="2:5" ht="16.149999999999999" customHeight="1">
      <c r="B27" s="26" t="s">
        <v>148</v>
      </c>
      <c r="C27" s="29" t="s">
        <v>134</v>
      </c>
      <c r="D27" s="20">
        <v>72</v>
      </c>
      <c r="E27" s="16" t="s">
        <v>81</v>
      </c>
    </row>
    <row r="28" spans="2:5" ht="16.149999999999999" customHeight="1">
      <c r="B28" s="23" t="s">
        <v>143</v>
      </c>
      <c r="C28" s="29" t="s">
        <v>134</v>
      </c>
      <c r="D28" s="20">
        <v>20</v>
      </c>
      <c r="E28" s="16" t="s">
        <v>66</v>
      </c>
    </row>
    <row r="29" spans="2:5" ht="16.149999999999999" customHeight="1">
      <c r="B29" s="26" t="s">
        <v>141</v>
      </c>
      <c r="C29" s="29" t="s">
        <v>134</v>
      </c>
      <c r="D29" s="20">
        <v>31</v>
      </c>
      <c r="E29" s="16" t="s">
        <v>71</v>
      </c>
    </row>
    <row r="30" spans="2:5" ht="16.149999999999999" customHeight="1">
      <c r="B30" s="26" t="s">
        <v>126</v>
      </c>
      <c r="C30" s="29" t="s">
        <v>134</v>
      </c>
      <c r="D30" s="20">
        <v>140</v>
      </c>
      <c r="E30" s="16" t="s">
        <v>105</v>
      </c>
    </row>
    <row r="31" spans="2:5" ht="16.149999999999999" customHeight="1">
      <c r="B31" s="23" t="s">
        <v>123</v>
      </c>
      <c r="C31" s="29" t="s">
        <v>134</v>
      </c>
      <c r="D31" s="20">
        <v>26</v>
      </c>
      <c r="E31" s="16" t="s">
        <v>69</v>
      </c>
    </row>
    <row r="32" spans="2:5" ht="16.149999999999999" customHeight="1">
      <c r="B32" s="23" t="s">
        <v>14</v>
      </c>
      <c r="C32" s="29" t="s">
        <v>134</v>
      </c>
      <c r="D32" s="19">
        <v>0</v>
      </c>
      <c r="E32" s="16" t="s">
        <v>48</v>
      </c>
    </row>
    <row r="33" spans="2:5" ht="16.149999999999999" customHeight="1">
      <c r="B33" s="23" t="s">
        <v>19</v>
      </c>
      <c r="C33" s="29" t="s">
        <v>134</v>
      </c>
      <c r="D33" s="20">
        <v>15</v>
      </c>
      <c r="E33" s="16" t="s">
        <v>61</v>
      </c>
    </row>
    <row r="34" spans="2:5" ht="16.149999999999999" customHeight="1">
      <c r="B34" s="26" t="s">
        <v>147</v>
      </c>
      <c r="C34" s="29" t="s">
        <v>134</v>
      </c>
      <c r="D34" s="20">
        <v>74</v>
      </c>
      <c r="E34" s="16" t="s">
        <v>83</v>
      </c>
    </row>
    <row r="35" spans="2:5" ht="16.149999999999999" customHeight="1">
      <c r="B35" s="23" t="s">
        <v>23</v>
      </c>
      <c r="C35" s="29" t="s">
        <v>134</v>
      </c>
      <c r="D35" s="20">
        <v>40</v>
      </c>
      <c r="E35" s="16" t="s">
        <v>73</v>
      </c>
    </row>
    <row r="36" spans="2:5" ht="16.149999999999999" customHeight="1">
      <c r="B36" s="23" t="s">
        <v>25</v>
      </c>
      <c r="C36" s="29" t="s">
        <v>134</v>
      </c>
      <c r="D36" s="20">
        <v>62</v>
      </c>
      <c r="E36" s="16" t="s">
        <v>76</v>
      </c>
    </row>
    <row r="37" spans="2:5" ht="16.149999999999999" customHeight="1">
      <c r="B37" s="26" t="s">
        <v>150</v>
      </c>
      <c r="C37" s="29" t="s">
        <v>134</v>
      </c>
      <c r="D37" s="20">
        <v>71</v>
      </c>
      <c r="E37" s="16" t="s">
        <v>80</v>
      </c>
    </row>
    <row r="38" spans="2:5" ht="16.149999999999999" customHeight="1">
      <c r="B38" s="23" t="s">
        <v>15</v>
      </c>
      <c r="C38" s="29" t="s">
        <v>134</v>
      </c>
      <c r="D38" s="19">
        <v>2</v>
      </c>
      <c r="E38" s="16" t="s">
        <v>50</v>
      </c>
    </row>
    <row r="39" spans="2:5" ht="16.149999999999999" customHeight="1">
      <c r="B39" s="26" t="s">
        <v>137</v>
      </c>
      <c r="C39" s="29" t="s">
        <v>134</v>
      </c>
      <c r="D39" s="20">
        <v>19</v>
      </c>
      <c r="E39" s="16" t="s">
        <v>65</v>
      </c>
    </row>
    <row r="40" spans="2:5" ht="16.149999999999999" customHeight="1">
      <c r="B40" s="26" t="s">
        <v>149</v>
      </c>
      <c r="C40" s="29" t="s">
        <v>134</v>
      </c>
      <c r="D40" s="20">
        <v>73</v>
      </c>
      <c r="E40" s="16" t="s">
        <v>82</v>
      </c>
    </row>
    <row r="41" spans="2:5" ht="16.149999999999999" customHeight="1">
      <c r="B41" s="26" t="s">
        <v>142</v>
      </c>
      <c r="C41" s="29" t="s">
        <v>134</v>
      </c>
      <c r="D41" s="20">
        <v>108</v>
      </c>
      <c r="E41" s="16" t="s">
        <v>94</v>
      </c>
    </row>
    <row r="42" spans="2:5" ht="16.149999999999999" customHeight="1">
      <c r="B42" s="26" t="s">
        <v>140</v>
      </c>
      <c r="C42" s="29" t="s">
        <v>134</v>
      </c>
      <c r="D42" s="20">
        <v>88</v>
      </c>
      <c r="E42" s="16" t="s">
        <v>86</v>
      </c>
    </row>
    <row r="43" spans="2:5" ht="16.149999999999999" customHeight="1">
      <c r="B43" s="26" t="s">
        <v>146</v>
      </c>
      <c r="C43" s="29" t="s">
        <v>134</v>
      </c>
      <c r="D43" s="20">
        <v>69</v>
      </c>
      <c r="E43" s="16" t="s">
        <v>78</v>
      </c>
    </row>
    <row r="44" spans="2:5" ht="16.149999999999999" customHeight="1">
      <c r="B44" s="23" t="s">
        <v>16</v>
      </c>
      <c r="C44" s="29" t="s">
        <v>134</v>
      </c>
      <c r="D44" s="19">
        <v>3</v>
      </c>
      <c r="E44" s="16" t="s">
        <v>51</v>
      </c>
    </row>
    <row r="45" spans="2:5" ht="16.149999999999999" customHeight="1">
      <c r="B45" s="23" t="s">
        <v>122</v>
      </c>
      <c r="C45" s="29" t="s">
        <v>134</v>
      </c>
      <c r="D45" s="19">
        <v>1</v>
      </c>
      <c r="E45" s="16" t="s">
        <v>49</v>
      </c>
    </row>
    <row r="46" spans="2:5" ht="16.149999999999999" customHeight="1">
      <c r="B46" s="23" t="s">
        <v>33</v>
      </c>
      <c r="C46" s="29" t="s">
        <v>134</v>
      </c>
      <c r="D46" s="20">
        <v>110</v>
      </c>
      <c r="E46" s="16" t="s">
        <v>95</v>
      </c>
    </row>
    <row r="47" spans="2:5" ht="16.149999999999999" customHeight="1">
      <c r="B47" s="26" t="s">
        <v>151</v>
      </c>
      <c r="C47" s="29" t="s">
        <v>134</v>
      </c>
      <c r="D47" s="20">
        <v>70</v>
      </c>
      <c r="E47" s="16" t="s">
        <v>79</v>
      </c>
    </row>
    <row r="48" spans="2:5" ht="16.149999999999999" customHeight="1">
      <c r="B48" s="26" t="s">
        <v>139</v>
      </c>
      <c r="C48" s="29" t="s">
        <v>134</v>
      </c>
      <c r="D48" s="20">
        <v>75</v>
      </c>
      <c r="E48" s="16" t="s">
        <v>84</v>
      </c>
    </row>
    <row r="49" spans="2:5" ht="16.149999999999999" customHeight="1">
      <c r="B49" s="26" t="s">
        <v>34</v>
      </c>
      <c r="C49" s="29" t="s">
        <v>134</v>
      </c>
      <c r="D49" s="34">
        <v>27</v>
      </c>
      <c r="E49" s="16" t="s">
        <v>70</v>
      </c>
    </row>
    <row r="50" spans="2:5" ht="16.149999999999999" customHeight="1">
      <c r="B50" s="23" t="s">
        <v>18</v>
      </c>
      <c r="C50" s="29" t="s">
        <v>134</v>
      </c>
      <c r="D50" s="20">
        <v>11</v>
      </c>
      <c r="E50" s="16" t="s">
        <v>57</v>
      </c>
    </row>
    <row r="51" spans="2:5" ht="16.149999999999999" customHeight="1">
      <c r="B51" s="23" t="s">
        <v>17</v>
      </c>
      <c r="C51" s="29" t="s">
        <v>134</v>
      </c>
      <c r="D51" s="19">
        <v>7</v>
      </c>
      <c r="E51" s="16" t="s">
        <v>54</v>
      </c>
    </row>
    <row r="52" spans="2:5" ht="16.149999999999999" customHeight="1">
      <c r="B52" s="23" t="s">
        <v>144</v>
      </c>
      <c r="C52" s="29" t="s">
        <v>134</v>
      </c>
      <c r="D52" s="20">
        <v>21</v>
      </c>
      <c r="E52" s="16" t="s">
        <v>67</v>
      </c>
    </row>
    <row r="53" spans="2:5" ht="16.149999999999999" customHeight="1">
      <c r="B53" s="25" t="s">
        <v>152</v>
      </c>
      <c r="C53" s="29" t="s">
        <v>135</v>
      </c>
      <c r="D53" s="20">
        <v>123</v>
      </c>
      <c r="E53" s="16" t="s">
        <v>97</v>
      </c>
    </row>
    <row r="54" spans="2:5" ht="16.149999999999999" customHeight="1">
      <c r="B54" s="25" t="s">
        <v>153</v>
      </c>
      <c r="C54" s="29" t="s">
        <v>135</v>
      </c>
      <c r="D54" s="20">
        <v>126</v>
      </c>
      <c r="E54" s="16" t="s">
        <v>99</v>
      </c>
    </row>
    <row r="55" spans="2:5" ht="16.149999999999999" customHeight="1">
      <c r="B55" s="25" t="s">
        <v>156</v>
      </c>
      <c r="C55" s="29" t="s">
        <v>135</v>
      </c>
      <c r="D55" s="20">
        <v>127</v>
      </c>
      <c r="E55" s="16" t="s">
        <v>100</v>
      </c>
    </row>
    <row r="56" spans="2:5" ht="16.149999999999999" customHeight="1">
      <c r="B56" s="25" t="s">
        <v>154</v>
      </c>
      <c r="C56" s="29" t="s">
        <v>135</v>
      </c>
      <c r="D56" s="20">
        <v>125</v>
      </c>
      <c r="E56" s="16" t="s">
        <v>98</v>
      </c>
    </row>
    <row r="57" spans="2:5" ht="16.149999999999999" customHeight="1">
      <c r="B57" s="25" t="s">
        <v>155</v>
      </c>
      <c r="C57" s="29" t="s">
        <v>135</v>
      </c>
      <c r="D57" s="20">
        <v>122</v>
      </c>
      <c r="E57" s="16" t="s">
        <v>96</v>
      </c>
    </row>
    <row r="58" spans="2:5" ht="16.149999999999999" customHeight="1">
      <c r="B58" s="24" t="s">
        <v>44</v>
      </c>
      <c r="C58" s="29" t="s">
        <v>135</v>
      </c>
      <c r="D58" s="20">
        <v>228</v>
      </c>
      <c r="E58" s="16" t="s">
        <v>118</v>
      </c>
    </row>
    <row r="59" spans="2:5" ht="16.149999999999999" customHeight="1">
      <c r="B59" s="24" t="s">
        <v>43</v>
      </c>
      <c r="C59" s="29" t="s">
        <v>135</v>
      </c>
      <c r="D59" s="20">
        <v>227</v>
      </c>
      <c r="E59" s="16" t="s">
        <v>117</v>
      </c>
    </row>
    <row r="60" spans="2:5" ht="16.149999999999999" customHeight="1">
      <c r="B60" s="24" t="s">
        <v>42</v>
      </c>
      <c r="C60" s="29" t="s">
        <v>135</v>
      </c>
      <c r="D60" s="20">
        <v>226</v>
      </c>
      <c r="E60" s="16" t="s">
        <v>116</v>
      </c>
    </row>
    <row r="61" spans="2:5" ht="16.149999999999999" customHeight="1">
      <c r="B61" s="24" t="s">
        <v>26</v>
      </c>
      <c r="C61" s="29" t="s">
        <v>135</v>
      </c>
      <c r="D61" s="20">
        <v>83</v>
      </c>
      <c r="E61" s="16" t="s">
        <v>85</v>
      </c>
    </row>
    <row r="62" spans="2:5" ht="16.149999999999999" customHeight="1">
      <c r="B62" s="24" t="s">
        <v>41</v>
      </c>
      <c r="C62" s="29" t="s">
        <v>135</v>
      </c>
      <c r="D62" s="20">
        <v>225</v>
      </c>
      <c r="E62" s="16" t="s">
        <v>115</v>
      </c>
    </row>
    <row r="63" spans="2:5" ht="16.149999999999999" customHeight="1">
      <c r="B63" s="25" t="s">
        <v>121</v>
      </c>
      <c r="C63" s="29" t="s">
        <v>135</v>
      </c>
      <c r="D63" s="20">
        <v>132</v>
      </c>
      <c r="E63" s="16" t="s">
        <v>101</v>
      </c>
    </row>
    <row r="64" spans="2:5" ht="16.149999999999999" customHeight="1">
      <c r="B64" s="25" t="s">
        <v>133</v>
      </c>
      <c r="C64" s="29" t="s">
        <v>135</v>
      </c>
      <c r="D64" s="20">
        <v>235</v>
      </c>
      <c r="E64" s="16" t="s">
        <v>120</v>
      </c>
    </row>
    <row r="65" spans="2:5" ht="16.149999999999999" customHeight="1">
      <c r="B65" s="24" t="s">
        <v>35</v>
      </c>
      <c r="C65" s="29" t="s">
        <v>135</v>
      </c>
      <c r="D65" s="20">
        <v>134</v>
      </c>
      <c r="E65" s="16" t="s">
        <v>102</v>
      </c>
    </row>
    <row r="66" spans="2:5" ht="16.149999999999999" customHeight="1">
      <c r="B66" s="24" t="s">
        <v>36</v>
      </c>
      <c r="C66" s="29" t="s">
        <v>135</v>
      </c>
      <c r="D66" s="20">
        <v>136</v>
      </c>
      <c r="E66" s="16" t="s">
        <v>103</v>
      </c>
    </row>
    <row r="67" spans="2:5" ht="16.149999999999999" customHeight="1">
      <c r="B67" s="25" t="s">
        <v>132</v>
      </c>
      <c r="C67" s="29" t="s">
        <v>135</v>
      </c>
      <c r="D67" s="20">
        <v>233</v>
      </c>
      <c r="E67" s="16" t="s">
        <v>119</v>
      </c>
    </row>
    <row r="68" spans="2:5" ht="16.149999999999999" customHeight="1">
      <c r="B68" s="24" t="s">
        <v>39</v>
      </c>
      <c r="C68" s="29" t="s">
        <v>135</v>
      </c>
      <c r="D68" s="20">
        <v>190</v>
      </c>
      <c r="E68" s="16" t="s">
        <v>109</v>
      </c>
    </row>
    <row r="69" spans="2:5" ht="16.149999999999999" customHeight="1">
      <c r="B69" s="24" t="s">
        <v>40</v>
      </c>
      <c r="C69" s="29" t="s">
        <v>135</v>
      </c>
      <c r="D69" s="20">
        <v>194</v>
      </c>
      <c r="E69" s="16" t="s">
        <v>110</v>
      </c>
    </row>
    <row r="70" spans="2:5" ht="16.149999999999999" customHeight="1">
      <c r="B70" s="25" t="s">
        <v>128</v>
      </c>
      <c r="C70" s="29" t="s">
        <v>135</v>
      </c>
      <c r="D70" s="20">
        <v>197</v>
      </c>
      <c r="E70" s="16" t="s">
        <v>111</v>
      </c>
    </row>
    <row r="71" spans="2:5" ht="16.149999999999999" customHeight="1">
      <c r="B71" s="25" t="s">
        <v>127</v>
      </c>
      <c r="C71" s="29" t="s">
        <v>135</v>
      </c>
      <c r="D71" s="20">
        <v>189</v>
      </c>
      <c r="E71" s="16" t="s">
        <v>108</v>
      </c>
    </row>
    <row r="72" spans="2:5" ht="16.149999999999999" customHeight="1">
      <c r="B72" s="25" t="s">
        <v>130</v>
      </c>
      <c r="C72" s="29" t="s">
        <v>135</v>
      </c>
      <c r="D72" s="20">
        <v>222</v>
      </c>
      <c r="E72" s="16" t="s">
        <v>113</v>
      </c>
    </row>
    <row r="73" spans="2:5" ht="16.149999999999999" customHeight="1">
      <c r="B73" s="25" t="s">
        <v>129</v>
      </c>
      <c r="C73" s="29" t="s">
        <v>135</v>
      </c>
      <c r="D73" s="20">
        <v>221</v>
      </c>
      <c r="E73" s="16" t="s">
        <v>112</v>
      </c>
    </row>
    <row r="74" spans="2:5" ht="16.149999999999999" customHeight="1">
      <c r="B74" s="25" t="s">
        <v>131</v>
      </c>
      <c r="C74" s="29" t="s">
        <v>135</v>
      </c>
      <c r="D74" s="20">
        <v>223</v>
      </c>
      <c r="E74" s="16" t="s">
        <v>114</v>
      </c>
    </row>
    <row r="75" spans="2:5" ht="16.149999999999999" customHeight="1">
      <c r="B75" s="25" t="s">
        <v>45</v>
      </c>
      <c r="C75" s="29" t="s">
        <v>135</v>
      </c>
      <c r="D75" s="20">
        <v>105</v>
      </c>
      <c r="E75" s="16" t="s">
        <v>92</v>
      </c>
    </row>
    <row r="76" spans="2:5" ht="16.149999999999999" customHeight="1">
      <c r="B76" s="25" t="s">
        <v>37</v>
      </c>
      <c r="C76" s="29" t="s">
        <v>135</v>
      </c>
      <c r="D76" s="20">
        <v>152</v>
      </c>
      <c r="E76" s="16" t="s">
        <v>106</v>
      </c>
    </row>
    <row r="77" spans="2:5" ht="16.149999999999999" customHeight="1">
      <c r="B77" s="25" t="s">
        <v>38</v>
      </c>
      <c r="C77" s="29" t="s">
        <v>135</v>
      </c>
      <c r="D77" s="20">
        <v>153</v>
      </c>
      <c r="E77" s="16" t="s">
        <v>107</v>
      </c>
    </row>
    <row r="78" spans="2:5" ht="16.149999999999999" customHeight="1">
      <c r="B78" s="24" t="s">
        <v>124</v>
      </c>
      <c r="C78" s="29" t="s">
        <v>135</v>
      </c>
      <c r="D78" s="20">
        <v>43</v>
      </c>
      <c r="E78" s="16" t="s">
        <v>74</v>
      </c>
    </row>
    <row r="79" spans="2:5" ht="16.149999999999999" customHeight="1">
      <c r="B79" s="25" t="s">
        <v>125</v>
      </c>
      <c r="C79" s="29" t="s">
        <v>135</v>
      </c>
      <c r="D79" s="20">
        <v>139</v>
      </c>
      <c r="E79" s="16" t="s">
        <v>104</v>
      </c>
    </row>
    <row r="80" spans="2:5" ht="16.149999999999999" customHeight="1">
      <c r="B80" s="13"/>
      <c r="C80" s="30"/>
      <c r="D80" s="14"/>
      <c r="E80" s="15"/>
    </row>
    <row r="81" spans="2:5">
      <c r="C81" s="31"/>
    </row>
    <row r="82" spans="2:5">
      <c r="B82" s="11" t="s">
        <v>6</v>
      </c>
      <c r="C82" s="32"/>
      <c r="D82" s="10" t="s">
        <v>9</v>
      </c>
      <c r="E82" s="7"/>
    </row>
    <row r="83" spans="2:5">
      <c r="B83" s="11"/>
      <c r="C83" s="32"/>
      <c r="D83" s="10" t="s">
        <v>7</v>
      </c>
    </row>
    <row r="84" spans="2:5">
      <c r="C84" s="31"/>
      <c r="D84" s="10"/>
    </row>
    <row r="85" spans="2:5">
      <c r="C85" s="31"/>
      <c r="D85" s="10"/>
    </row>
    <row r="86" spans="2:5">
      <c r="C86" s="31"/>
    </row>
    <row r="87" spans="2:5">
      <c r="C87" s="31"/>
    </row>
  </sheetData>
  <sortState ref="B5:E86">
    <sortCondition ref="C5:C86"/>
    <sortCondition ref="B5:B86"/>
  </sortState>
  <phoneticPr fontId="0" type="noConversion"/>
  <pageMargins left="0.75" right="0.5" top="0.75" bottom="0.5" header="0.5" footer="0.25"/>
  <pageSetup scale="60" orientation="portrait" r:id="rId1"/>
  <headerFooter alignWithMargins="0">
    <oddFooter>&amp;L&amp;"Arial Narrow,Regular"&amp;8File: &amp;F; &amp;D @ &amp;T&amp;R&amp;"Arial Narrow,Regular"&amp;8Page: &amp;P of &amp;N</oddFooter>
  </headerFooter>
  <rowBreaks count="1" manualBreakCount="1">
    <brk id="52" max="3" man="1"/>
  </rowBreaks>
</worksheet>
</file>

<file path=xl/worksheets/sheet2.xml><?xml version="1.0" encoding="utf-8"?>
<worksheet xmlns="http://schemas.openxmlformats.org/spreadsheetml/2006/main" xmlns:r="http://schemas.openxmlformats.org/officeDocument/2006/relationships">
  <dimension ref="A2:BU33"/>
  <sheetViews>
    <sheetView defaultGridColor="0" colorId="55" zoomScale="80" zoomScaleNormal="80" workbookViewId="0"/>
  </sheetViews>
  <sheetFormatPr defaultColWidth="10.7109375" defaultRowHeight="12.75"/>
  <cols>
    <col min="1" max="1" width="0.85546875" customWidth="1"/>
  </cols>
  <sheetData>
    <row r="2" spans="1:73" ht="15.75">
      <c r="A2" s="4" t="s">
        <v>12</v>
      </c>
    </row>
    <row r="3" spans="1:73" ht="13.5" thickBot="1"/>
    <row r="4" spans="1:73" ht="20.65" customHeight="1" thickBot="1">
      <c r="B4" s="44" t="s">
        <v>8</v>
      </c>
      <c r="C4" s="45"/>
      <c r="D4" s="45"/>
      <c r="E4" s="40" t="s">
        <v>107</v>
      </c>
      <c r="F4" s="41"/>
      <c r="G4" s="41"/>
      <c r="H4" s="41"/>
      <c r="I4" s="41"/>
      <c r="J4" s="41"/>
      <c r="K4" s="41"/>
      <c r="L4" s="41"/>
      <c r="M4" s="41"/>
      <c r="N4" s="41"/>
      <c r="O4" s="41"/>
      <c r="P4" s="41"/>
      <c r="Q4" s="41"/>
      <c r="R4" s="41"/>
      <c r="S4" s="41"/>
      <c r="T4" s="41"/>
      <c r="U4" s="41"/>
      <c r="V4" s="41"/>
      <c r="W4" s="41"/>
      <c r="X4" s="41"/>
      <c r="Y4" s="41"/>
      <c r="Z4" s="41"/>
      <c r="AA4" s="41"/>
      <c r="AB4" s="41"/>
      <c r="AC4" s="41"/>
      <c r="AD4" s="42"/>
      <c r="AE4" s="21"/>
      <c r="AF4" s="21"/>
    </row>
    <row r="5" spans="1:73" ht="13.5" thickBot="1">
      <c r="B5" s="7">
        <v>1</v>
      </c>
      <c r="C5" s="7">
        <f>B5+1</f>
        <v>2</v>
      </c>
      <c r="D5" s="7">
        <f t="shared" ref="D5:BU5" si="0">C5+1</f>
        <v>3</v>
      </c>
      <c r="E5" s="7">
        <f t="shared" si="0"/>
        <v>4</v>
      </c>
      <c r="F5" s="7">
        <f t="shared" si="0"/>
        <v>5</v>
      </c>
      <c r="G5" s="7">
        <f t="shared" si="0"/>
        <v>6</v>
      </c>
      <c r="H5" s="7">
        <f t="shared" si="0"/>
        <v>7</v>
      </c>
      <c r="I5" s="7">
        <f t="shared" si="0"/>
        <v>8</v>
      </c>
      <c r="J5" s="7">
        <f t="shared" si="0"/>
        <v>9</v>
      </c>
      <c r="K5" s="7">
        <f t="shared" si="0"/>
        <v>10</v>
      </c>
      <c r="L5" s="7">
        <f t="shared" si="0"/>
        <v>11</v>
      </c>
      <c r="M5" s="7">
        <f t="shared" si="0"/>
        <v>12</v>
      </c>
      <c r="N5" s="7">
        <f t="shared" si="0"/>
        <v>13</v>
      </c>
      <c r="O5" s="7">
        <f t="shared" si="0"/>
        <v>14</v>
      </c>
      <c r="P5" s="7">
        <f t="shared" si="0"/>
        <v>15</v>
      </c>
      <c r="Q5" s="7">
        <f t="shared" si="0"/>
        <v>16</v>
      </c>
      <c r="R5" s="7">
        <f t="shared" si="0"/>
        <v>17</v>
      </c>
      <c r="S5" s="7">
        <f t="shared" si="0"/>
        <v>18</v>
      </c>
      <c r="T5" s="7">
        <f t="shared" si="0"/>
        <v>19</v>
      </c>
      <c r="U5" s="7">
        <f t="shared" si="0"/>
        <v>20</v>
      </c>
      <c r="V5" s="7">
        <f t="shared" si="0"/>
        <v>21</v>
      </c>
      <c r="W5" s="7">
        <f t="shared" si="0"/>
        <v>22</v>
      </c>
      <c r="X5" s="7">
        <f t="shared" si="0"/>
        <v>23</v>
      </c>
      <c r="Y5" s="7">
        <f t="shared" si="0"/>
        <v>24</v>
      </c>
      <c r="Z5" s="7">
        <f t="shared" si="0"/>
        <v>25</v>
      </c>
      <c r="AA5" s="7">
        <f t="shared" si="0"/>
        <v>26</v>
      </c>
      <c r="AB5" s="7">
        <f t="shared" si="0"/>
        <v>27</v>
      </c>
      <c r="AC5" s="7">
        <f t="shared" si="0"/>
        <v>28</v>
      </c>
      <c r="AD5" s="7">
        <f t="shared" si="0"/>
        <v>29</v>
      </c>
      <c r="AE5" s="7">
        <f t="shared" si="0"/>
        <v>30</v>
      </c>
      <c r="AF5" s="7">
        <f t="shared" si="0"/>
        <v>31</v>
      </c>
      <c r="AG5" s="7">
        <f t="shared" si="0"/>
        <v>32</v>
      </c>
      <c r="AH5" s="7">
        <f t="shared" si="0"/>
        <v>33</v>
      </c>
      <c r="AI5" s="7">
        <f t="shared" si="0"/>
        <v>34</v>
      </c>
      <c r="AJ5" s="7">
        <f t="shared" si="0"/>
        <v>35</v>
      </c>
      <c r="AK5" s="7">
        <f t="shared" si="0"/>
        <v>36</v>
      </c>
      <c r="AL5" s="7">
        <f t="shared" si="0"/>
        <v>37</v>
      </c>
      <c r="AM5" s="7">
        <f t="shared" si="0"/>
        <v>38</v>
      </c>
      <c r="AN5" s="7">
        <f t="shared" si="0"/>
        <v>39</v>
      </c>
      <c r="AO5" s="7">
        <f t="shared" si="0"/>
        <v>40</v>
      </c>
      <c r="AP5" s="7">
        <f t="shared" si="0"/>
        <v>41</v>
      </c>
      <c r="AQ5" s="7">
        <f t="shared" si="0"/>
        <v>42</v>
      </c>
      <c r="AR5" s="7">
        <f t="shared" si="0"/>
        <v>43</v>
      </c>
      <c r="AS5" s="7">
        <f t="shared" si="0"/>
        <v>44</v>
      </c>
      <c r="AT5" s="7">
        <f t="shared" si="0"/>
        <v>45</v>
      </c>
      <c r="AU5" s="7">
        <f t="shared" si="0"/>
        <v>46</v>
      </c>
      <c r="AV5" s="7">
        <f t="shared" si="0"/>
        <v>47</v>
      </c>
      <c r="AW5" s="7">
        <f t="shared" si="0"/>
        <v>48</v>
      </c>
      <c r="AX5" s="7">
        <f t="shared" si="0"/>
        <v>49</v>
      </c>
      <c r="AY5" s="7">
        <f t="shared" si="0"/>
        <v>50</v>
      </c>
      <c r="AZ5" s="7">
        <f t="shared" si="0"/>
        <v>51</v>
      </c>
      <c r="BA5" s="7">
        <f t="shared" si="0"/>
        <v>52</v>
      </c>
      <c r="BB5" s="7">
        <f t="shared" si="0"/>
        <v>53</v>
      </c>
      <c r="BC5" s="7">
        <f t="shared" si="0"/>
        <v>54</v>
      </c>
      <c r="BD5" s="7">
        <f t="shared" si="0"/>
        <v>55</v>
      </c>
      <c r="BE5" s="7">
        <f t="shared" si="0"/>
        <v>56</v>
      </c>
      <c r="BF5" s="7">
        <f t="shared" si="0"/>
        <v>57</v>
      </c>
      <c r="BG5" s="7">
        <f t="shared" si="0"/>
        <v>58</v>
      </c>
      <c r="BH5" s="7">
        <f t="shared" si="0"/>
        <v>59</v>
      </c>
      <c r="BI5" s="7">
        <f t="shared" si="0"/>
        <v>60</v>
      </c>
      <c r="BJ5" s="7">
        <f t="shared" si="0"/>
        <v>61</v>
      </c>
      <c r="BK5" s="7">
        <f t="shared" si="0"/>
        <v>62</v>
      </c>
      <c r="BL5" s="7">
        <f t="shared" si="0"/>
        <v>63</v>
      </c>
      <c r="BM5" s="7">
        <f t="shared" si="0"/>
        <v>64</v>
      </c>
      <c r="BN5" s="7">
        <f t="shared" si="0"/>
        <v>65</v>
      </c>
      <c r="BO5" s="7">
        <f t="shared" si="0"/>
        <v>66</v>
      </c>
      <c r="BP5" s="7">
        <f t="shared" si="0"/>
        <v>67</v>
      </c>
      <c r="BQ5" s="7">
        <f t="shared" si="0"/>
        <v>68</v>
      </c>
      <c r="BR5" s="7">
        <f t="shared" si="0"/>
        <v>69</v>
      </c>
      <c r="BS5" s="7">
        <f t="shared" si="0"/>
        <v>70</v>
      </c>
      <c r="BT5" s="7">
        <f t="shared" si="0"/>
        <v>71</v>
      </c>
      <c r="BU5" s="7">
        <f t="shared" si="0"/>
        <v>72</v>
      </c>
    </row>
    <row r="6" spans="1:73" ht="13.5" thickBot="1">
      <c r="B6" s="2">
        <f>HEX2DEC(MID($E$4,1,4))</f>
        <v>0</v>
      </c>
      <c r="C6" s="3">
        <f>HEX2DEC(MID($E$4,6,4))</f>
        <v>108</v>
      </c>
      <c r="D6" s="3">
        <f>HEX2DEC(MID($E$4,11,4))</f>
        <v>0</v>
      </c>
      <c r="E6" s="3">
        <f>HEX2DEC(MID($E$4,16,4))</f>
        <v>34</v>
      </c>
      <c r="F6" s="3">
        <f>HEX2DEC(MID($E$4,21,4))</f>
        <v>171</v>
      </c>
      <c r="G6" s="3">
        <f>HEX2DEC(MID($E$4,26,4))</f>
        <v>171</v>
      </c>
      <c r="H6" s="3">
        <f>HEX2DEC(MID($E$4,31,4))</f>
        <v>22</v>
      </c>
      <c r="I6" s="3">
        <f>HEX2DEC(MID($E$4,36,4))</f>
        <v>64</v>
      </c>
      <c r="J6" s="3">
        <f>HEX2DEC(MID($E$4,41,4))</f>
        <v>22</v>
      </c>
      <c r="K6" s="3">
        <f>HEX2DEC(MID($E$4,46,4))</f>
        <v>64</v>
      </c>
      <c r="L6" s="3">
        <f>HEX2DEC(MID($E$4,51,4))</f>
        <v>22</v>
      </c>
      <c r="M6" s="3">
        <f>HEX2DEC(MID($E$4,56,4))</f>
        <v>64</v>
      </c>
      <c r="N6" s="3">
        <f>HEX2DEC(MID($E$4,61,4))</f>
        <v>22</v>
      </c>
      <c r="O6" s="3">
        <f>HEX2DEC(MID($E$4,66,4))</f>
        <v>22</v>
      </c>
      <c r="P6" s="3">
        <f>HEX2DEC(MID($E$4,71,4))</f>
        <v>22</v>
      </c>
      <c r="Q6" s="3">
        <f>HEX2DEC(MID($E$4,76,4))</f>
        <v>22</v>
      </c>
      <c r="R6" s="3">
        <f>HEX2DEC(MID($E$4,81,4))</f>
        <v>22</v>
      </c>
      <c r="S6" s="3">
        <f>HEX2DEC(MID($E$4,86,4))</f>
        <v>22</v>
      </c>
      <c r="T6" s="3">
        <f>HEX2DEC(MID($E$4,91,4))</f>
        <v>22</v>
      </c>
      <c r="U6" s="3">
        <f>HEX2DEC(MID($E$4,96,4))</f>
        <v>22</v>
      </c>
      <c r="V6" s="3">
        <f>HEX2DEC(MID($E$4,101,4))</f>
        <v>22</v>
      </c>
      <c r="W6" s="3">
        <f>HEX2DEC(MID($E$4,106,4))</f>
        <v>22</v>
      </c>
      <c r="X6" s="3">
        <f>HEX2DEC(MID($E$4,111,4))</f>
        <v>22</v>
      </c>
      <c r="Y6" s="3">
        <f>HEX2DEC(MID($E$4,116,4))</f>
        <v>64</v>
      </c>
      <c r="Z6" s="3">
        <f>HEX2DEC(MID($E$4,121,4))</f>
        <v>22</v>
      </c>
      <c r="AA6" s="3">
        <f>HEX2DEC(MID($E$4,126,4))</f>
        <v>64</v>
      </c>
      <c r="AB6" s="3">
        <f>HEX2DEC(MID($E$4,131,4))</f>
        <v>22</v>
      </c>
      <c r="AC6" s="3">
        <f>HEX2DEC(MID($E$4,136,4))</f>
        <v>64</v>
      </c>
      <c r="AD6" s="3">
        <f>HEX2DEC(MID($E$4,141,4))</f>
        <v>22</v>
      </c>
      <c r="AE6" s="3">
        <f>HEX2DEC(MID($E$4,146,4))</f>
        <v>22</v>
      </c>
      <c r="AF6" s="3">
        <f>HEX2DEC(MID($E$4,151,4))</f>
        <v>22</v>
      </c>
      <c r="AG6" s="3">
        <f>HEX2DEC(MID($E$4,156,4))</f>
        <v>22</v>
      </c>
      <c r="AH6" s="3">
        <f>HEX2DEC(MID($E$4,161,4))</f>
        <v>22</v>
      </c>
      <c r="AI6" s="3">
        <f>HEX2DEC(MID($E$4,166,4))</f>
        <v>22</v>
      </c>
      <c r="AJ6" s="3">
        <f>HEX2DEC(MID($E$4,171,4))</f>
        <v>22</v>
      </c>
      <c r="AK6" s="3">
        <f>HEX2DEC(MID($E$4,176,4))</f>
        <v>22</v>
      </c>
      <c r="AL6" s="3">
        <f>HEX2DEC(MID($E$4,181,4))</f>
        <v>22</v>
      </c>
      <c r="AM6" s="3">
        <f>HEX2DEC(MID($E$4,186,4))</f>
        <v>22</v>
      </c>
      <c r="AN6" s="3">
        <f>HEX2DEC(MID($E$4,191,4))</f>
        <v>22</v>
      </c>
      <c r="AO6" s="3">
        <f>HEX2DEC(MID($E$4,196,4))</f>
        <v>64</v>
      </c>
      <c r="AP6" s="3">
        <f>HEX2DEC(MID($E$4,201,4))</f>
        <v>22</v>
      </c>
      <c r="AQ6" s="3">
        <f>HEX2DEC(MID($E$4,206,4))</f>
        <v>22</v>
      </c>
      <c r="AR6" s="3">
        <f>HEX2DEC(MID($E$4,211,4))</f>
        <v>22</v>
      </c>
      <c r="AS6" s="3">
        <f>HEX2DEC(MID($E$4,216,4))</f>
        <v>22</v>
      </c>
      <c r="AT6" s="3">
        <f>HEX2DEC(MID($E$4,221,4))</f>
        <v>22</v>
      </c>
      <c r="AU6" s="3">
        <f>HEX2DEC(MID($E$4,226,4))</f>
        <v>64</v>
      </c>
      <c r="AV6" s="3">
        <f>HEX2DEC(MID($E$4,231,4))</f>
        <v>22</v>
      </c>
      <c r="AW6" s="3">
        <f>HEX2DEC(MID($E$4,236,4))</f>
        <v>64</v>
      </c>
      <c r="AX6" s="3">
        <f>HEX2DEC(MID($E$4,241,4))</f>
        <v>22</v>
      </c>
      <c r="AY6" s="3">
        <f>HEX2DEC(MID($E$4,246,4))</f>
        <v>22</v>
      </c>
      <c r="AZ6" s="3">
        <f>HEX2DEC(MID($E$4,251,4))</f>
        <v>22</v>
      </c>
      <c r="BA6" s="3">
        <f>HEX2DEC(MID($E$4,256,4))</f>
        <v>22</v>
      </c>
      <c r="BB6" s="3">
        <f>HEX2DEC(MID($E$4,261,4))</f>
        <v>22</v>
      </c>
      <c r="BC6" s="3">
        <f>HEX2DEC(MID($E$4,266,4))</f>
        <v>64</v>
      </c>
      <c r="BD6" s="3">
        <f>HEX2DEC(MID($E$4,271,4))</f>
        <v>22</v>
      </c>
      <c r="BE6" s="3">
        <f>HEX2DEC(MID($E$4,276,4))</f>
        <v>22</v>
      </c>
      <c r="BF6" s="3">
        <f>HEX2DEC(MID($E$4,281,4))</f>
        <v>22</v>
      </c>
      <c r="BG6" s="3">
        <f>HEX2DEC(MID($E$4,286,4))</f>
        <v>64</v>
      </c>
      <c r="BH6" s="3">
        <f>HEX2DEC(MID($E$4,291,4))</f>
        <v>22</v>
      </c>
      <c r="BI6" s="3">
        <f>HEX2DEC(MID($E$4,296,4))</f>
        <v>64</v>
      </c>
      <c r="BJ6" s="3">
        <f>HEX2DEC(MID($E$4,301,4))</f>
        <v>22</v>
      </c>
      <c r="BK6" s="3">
        <f>HEX2DEC(MID($E$4,306,4))</f>
        <v>22</v>
      </c>
      <c r="BL6" s="3">
        <f>HEX2DEC(MID($E$4,311,4))</f>
        <v>22</v>
      </c>
      <c r="BM6" s="3">
        <f>HEX2DEC(MID($E$4,316,4))</f>
        <v>22</v>
      </c>
      <c r="BN6" s="3">
        <f>HEX2DEC(MID($E$4,321,4))</f>
        <v>22</v>
      </c>
      <c r="BO6" s="3">
        <f>HEX2DEC(MID($E$4,326,4))</f>
        <v>64</v>
      </c>
      <c r="BP6" s="3">
        <f>HEX2DEC(MID($E$4,331,4))</f>
        <v>22</v>
      </c>
      <c r="BQ6" s="3">
        <f>HEX2DEC(MID($E$4,336,4))</f>
        <v>64</v>
      </c>
      <c r="BR6" s="3">
        <f>HEX2DEC(MID($E$4,341,4))</f>
        <v>22</v>
      </c>
      <c r="BS6" s="3">
        <f>HEX2DEC(MID($E$4,346,4))</f>
        <v>22</v>
      </c>
      <c r="BT6" s="3">
        <f>HEX2DEC(MID($E$4,351,4))</f>
        <v>22</v>
      </c>
      <c r="BU6" s="3">
        <f>HEX2DEC(MID($E$4,356,4))</f>
        <v>1792</v>
      </c>
    </row>
    <row r="7" spans="1:73" ht="13.5" thickBot="1"/>
    <row r="8" spans="1:73" ht="20.65" customHeight="1" thickBot="1">
      <c r="B8" s="43" t="s">
        <v>0</v>
      </c>
      <c r="C8" s="43"/>
      <c r="D8" s="6">
        <f>1000000/(C6*0.241246)</f>
        <v>38380.98562985193</v>
      </c>
      <c r="E8" s="5"/>
      <c r="F8" s="5"/>
      <c r="G8" s="5"/>
      <c r="H8" s="35">
        <f>IF(I6&gt;30,1,0)</f>
        <v>1</v>
      </c>
      <c r="I8" s="39"/>
      <c r="J8" s="39">
        <f>IF(K6&gt;30,1,0)</f>
        <v>1</v>
      </c>
      <c r="K8" s="39"/>
      <c r="L8" s="39">
        <f>IF(M6&gt;30,1,0)</f>
        <v>1</v>
      </c>
      <c r="M8" s="39"/>
      <c r="N8" s="39">
        <f>IF(O6&gt;30,1,0)</f>
        <v>0</v>
      </c>
      <c r="O8" s="39"/>
      <c r="P8" s="39">
        <f>IF(Q6&gt;30,1,0)</f>
        <v>0</v>
      </c>
      <c r="Q8" s="39"/>
      <c r="R8" s="39">
        <f>IF(S6&gt;30,1,0)</f>
        <v>0</v>
      </c>
      <c r="S8" s="39"/>
      <c r="T8" s="39">
        <f>IF(U6&gt;30,1,0)</f>
        <v>0</v>
      </c>
      <c r="U8" s="39"/>
      <c r="V8" s="39">
        <f>IF(W6&gt;30,1,0)</f>
        <v>0</v>
      </c>
      <c r="W8" s="36"/>
      <c r="X8" s="35">
        <f>IF(Y6&gt;30,1,0)</f>
        <v>1</v>
      </c>
      <c r="Y8" s="39"/>
      <c r="Z8" s="39">
        <f>IF(AA6&gt;30,1,0)</f>
        <v>1</v>
      </c>
      <c r="AA8" s="39"/>
      <c r="AB8" s="39">
        <f>IF(AC6&gt;30,1,0)</f>
        <v>1</v>
      </c>
      <c r="AC8" s="39"/>
      <c r="AD8" s="39">
        <f>IF(AE6&gt;30,1,0)</f>
        <v>0</v>
      </c>
      <c r="AE8" s="39"/>
      <c r="AF8" s="39">
        <f>IF(AG6&gt;30,1,0)</f>
        <v>0</v>
      </c>
      <c r="AG8" s="39"/>
      <c r="AH8" s="39">
        <f>IF(AI6&gt;30,1,0)</f>
        <v>0</v>
      </c>
      <c r="AI8" s="39"/>
      <c r="AJ8" s="39">
        <f>IF(AK6&gt;30,1,0)</f>
        <v>0</v>
      </c>
      <c r="AK8" s="39"/>
      <c r="AL8" s="39">
        <f>IF(AM6&gt;30,1,0)</f>
        <v>0</v>
      </c>
      <c r="AM8" s="36"/>
      <c r="AN8" s="35">
        <f>IF(AO6&gt;30,1,0)</f>
        <v>1</v>
      </c>
      <c r="AO8" s="39"/>
      <c r="AP8" s="39">
        <f>IF(AQ6&gt;30,1,0)</f>
        <v>0</v>
      </c>
      <c r="AQ8" s="39"/>
      <c r="AR8" s="39">
        <f>IF(AS6&gt;30,1,0)</f>
        <v>0</v>
      </c>
      <c r="AS8" s="39"/>
      <c r="AT8" s="39">
        <f>IF(AU6&gt;30,1,0)</f>
        <v>1</v>
      </c>
      <c r="AU8" s="39"/>
      <c r="AV8" s="39">
        <f>IF(AW6&gt;30,1,0)</f>
        <v>1</v>
      </c>
      <c r="AW8" s="39"/>
      <c r="AX8" s="39">
        <f>IF(AY6&gt;30,1,0)</f>
        <v>0</v>
      </c>
      <c r="AY8" s="39"/>
      <c r="AZ8" s="39">
        <f>IF(BA6&gt;30,1,0)</f>
        <v>0</v>
      </c>
      <c r="BA8" s="39"/>
      <c r="BB8" s="39">
        <f>IF(BC6&gt;30,1,0)</f>
        <v>1</v>
      </c>
      <c r="BC8" s="36"/>
      <c r="BD8" s="35">
        <f>IF(BE6&gt;30,1,0)</f>
        <v>0</v>
      </c>
      <c r="BE8" s="39"/>
      <c r="BF8" s="39">
        <f>IF(BG6&gt;30,1,0)</f>
        <v>1</v>
      </c>
      <c r="BG8" s="39"/>
      <c r="BH8" s="39">
        <f>IF(BI6&gt;30,1,0)</f>
        <v>1</v>
      </c>
      <c r="BI8" s="39"/>
      <c r="BJ8" s="39">
        <f>IF(BK6&gt;30,1,0)</f>
        <v>0</v>
      </c>
      <c r="BK8" s="39"/>
      <c r="BL8" s="39">
        <f>IF(BM6&gt;30,1,0)</f>
        <v>0</v>
      </c>
      <c r="BM8" s="39"/>
      <c r="BN8" s="39">
        <f>IF(BO6&gt;30,1,0)</f>
        <v>1</v>
      </c>
      <c r="BO8" s="39"/>
      <c r="BP8" s="39">
        <f>IF(BQ6&gt;30,1,0)</f>
        <v>1</v>
      </c>
      <c r="BQ8" s="39"/>
      <c r="BR8" s="39">
        <f>IF(BS6&gt;30,1,0)</f>
        <v>0</v>
      </c>
      <c r="BS8" s="36"/>
      <c r="BT8" s="37">
        <f>IF(BU6&gt;30,1,0)</f>
        <v>1</v>
      </c>
      <c r="BU8" s="38"/>
    </row>
    <row r="9" spans="1:73" ht="20.65" customHeight="1" thickBot="1">
      <c r="B9" s="43" t="s">
        <v>1</v>
      </c>
      <c r="C9" s="43"/>
      <c r="D9" s="6">
        <f>HEX2DEC(D6)</f>
        <v>0</v>
      </c>
      <c r="E9" s="5"/>
      <c r="F9" s="5"/>
      <c r="G9" s="5"/>
      <c r="H9" s="37" t="str">
        <f>V8&amp;T8&amp;R8&amp;P8&amp;N8&amp;L8&amp;J8&amp;H8</f>
        <v>00000111</v>
      </c>
      <c r="I9" s="38"/>
      <c r="J9" s="5"/>
      <c r="K9" s="5"/>
      <c r="L9" s="5"/>
      <c r="M9" s="5"/>
      <c r="N9" s="5"/>
      <c r="O9" s="5"/>
      <c r="P9" s="5"/>
      <c r="Q9" s="5"/>
      <c r="R9" s="5"/>
      <c r="S9" s="5"/>
      <c r="T9" s="5"/>
      <c r="U9" s="5"/>
      <c r="X9" s="37" t="str">
        <f>AL8&amp;AJ8&amp;AH8&amp;AF8&amp;AD8&amp;AB8&amp;Z8&amp;X8</f>
        <v>00000111</v>
      </c>
      <c r="Y9" s="38"/>
      <c r="AN9" s="37" t="str">
        <f>BB8&amp;AZ8&amp;AX8&amp;AV8&amp;AT8&amp;AR8&amp;AP8&amp;AN8</f>
        <v>10011001</v>
      </c>
      <c r="AO9" s="38"/>
      <c r="AV9" s="5"/>
      <c r="AW9" s="5"/>
      <c r="AX9" s="5"/>
      <c r="AY9" s="5"/>
      <c r="AZ9" s="5"/>
      <c r="BA9" s="5"/>
      <c r="BB9" s="5"/>
      <c r="BC9" s="5"/>
      <c r="BD9" s="37" t="str">
        <f>BR8&amp;BP8&amp;BN8&amp;BL8&amp;BJ8&amp;BH8&amp;BF8&amp;BD8</f>
        <v>01100110</v>
      </c>
      <c r="BE9" s="38"/>
      <c r="BF9" s="5"/>
      <c r="BG9" s="5"/>
      <c r="BH9" s="5"/>
      <c r="BI9" s="5"/>
      <c r="BJ9" s="5"/>
    </row>
    <row r="10" spans="1:73" ht="20.65" customHeight="1" thickBot="1">
      <c r="B10" s="43" t="s">
        <v>2</v>
      </c>
      <c r="C10" s="43"/>
      <c r="D10" s="6">
        <f>E6</f>
        <v>34</v>
      </c>
      <c r="E10" s="5"/>
      <c r="F10" s="5"/>
      <c r="G10" s="5"/>
      <c r="J10" s="5"/>
      <c r="K10" s="5"/>
      <c r="L10" s="5"/>
      <c r="M10" s="5"/>
      <c r="N10" s="5"/>
      <c r="O10" s="5"/>
      <c r="P10" s="5"/>
      <c r="Q10" s="5"/>
      <c r="R10" s="5"/>
      <c r="S10" s="5"/>
      <c r="T10" s="5"/>
      <c r="U10" s="5"/>
      <c r="X10" s="5"/>
      <c r="Y10" s="5"/>
      <c r="Z10" s="5"/>
      <c r="AA10" s="5"/>
      <c r="AB10" s="5"/>
      <c r="AC10" s="5"/>
      <c r="AD10" s="5"/>
      <c r="AE10" s="5"/>
      <c r="AF10" s="5"/>
      <c r="AG10" s="5"/>
      <c r="AH10" s="5"/>
      <c r="AI10" s="5"/>
      <c r="AJ10" s="5"/>
      <c r="AK10" s="5"/>
      <c r="AL10" s="5"/>
      <c r="AM10" s="5"/>
      <c r="AN10" s="5"/>
      <c r="AO10" s="5"/>
      <c r="AP10" s="5"/>
      <c r="AQ10" s="5"/>
      <c r="AR10" s="5"/>
      <c r="AS10" s="5"/>
      <c r="AT10" s="5"/>
      <c r="AU10" s="5"/>
      <c r="AV10" s="5"/>
      <c r="AW10" s="5"/>
      <c r="AX10" s="5"/>
      <c r="AY10" s="5"/>
      <c r="AZ10" s="5"/>
      <c r="BA10" s="5"/>
      <c r="BB10" s="5"/>
      <c r="BC10" s="5"/>
      <c r="BD10" s="35">
        <f>IF(BE6&gt;30,0,1)</f>
        <v>1</v>
      </c>
      <c r="BE10" s="36"/>
      <c r="BF10" s="35">
        <f>IF(BG6&gt;30,0,1)</f>
        <v>0</v>
      </c>
      <c r="BG10" s="36"/>
      <c r="BH10" s="35">
        <f>IF(BI6&gt;30,0,1)</f>
        <v>0</v>
      </c>
      <c r="BI10" s="36"/>
      <c r="BJ10" s="35">
        <f>IF(BK6&gt;30,0,1)</f>
        <v>1</v>
      </c>
      <c r="BK10" s="36"/>
      <c r="BL10" s="35">
        <f>IF(BM6&gt;30,0,1)</f>
        <v>1</v>
      </c>
      <c r="BM10" s="36"/>
      <c r="BN10" s="35">
        <f>IF(BO6&gt;30,0,1)</f>
        <v>0</v>
      </c>
      <c r="BO10" s="36"/>
      <c r="BP10" s="35">
        <f>IF(BQ6&gt;30,0,1)</f>
        <v>0</v>
      </c>
      <c r="BQ10" s="36"/>
      <c r="BR10" s="35">
        <f>IF(BS6&gt;30,0,1)</f>
        <v>1</v>
      </c>
      <c r="BS10" s="36"/>
    </row>
    <row r="11" spans="1:73" ht="20.65" customHeight="1" thickBot="1">
      <c r="B11" s="43" t="s">
        <v>13</v>
      </c>
      <c r="C11" s="43"/>
      <c r="D11" s="12" t="str">
        <f>TEXT(H11,"00")&amp;"."&amp;TEXT(I11,"00")</f>
        <v>07.07</v>
      </c>
      <c r="E11" s="5"/>
      <c r="G11" s="5"/>
      <c r="H11" s="17">
        <f>BIN2DEC(VALUE(LEFT(H9,8)))</f>
        <v>7</v>
      </c>
      <c r="I11" s="17">
        <f>BIN2DEC(VALUE(LEFT(X9,8)))</f>
        <v>7</v>
      </c>
      <c r="Y11" s="5"/>
      <c r="Z11" s="5"/>
      <c r="AA11" s="5"/>
      <c r="AB11" s="5"/>
      <c r="AC11" s="5"/>
      <c r="AD11" s="5"/>
      <c r="AE11" s="5"/>
      <c r="AF11" s="5"/>
      <c r="AG11" s="5"/>
      <c r="AH11" s="5"/>
      <c r="AI11" s="5"/>
      <c r="AJ11" s="5"/>
      <c r="AK11" s="5"/>
      <c r="AL11" s="5"/>
      <c r="AM11" s="5"/>
      <c r="AO11" s="5"/>
      <c r="AP11" s="5"/>
      <c r="AQ11" s="5"/>
      <c r="AR11" s="5"/>
      <c r="AS11" s="5"/>
      <c r="AT11" s="5"/>
      <c r="AU11" s="5"/>
      <c r="AV11" s="5"/>
      <c r="AW11" s="5"/>
      <c r="AX11" s="5"/>
      <c r="AY11" s="5"/>
      <c r="AZ11" s="5"/>
      <c r="BA11" s="5"/>
      <c r="BB11" s="5"/>
      <c r="BC11" s="5"/>
      <c r="BD11" s="37" t="str">
        <f>BR10&amp;BP10&amp;BN10&amp;BL10&amp;BJ10&amp;BH10&amp;BF10&amp;BD10</f>
        <v>10011001</v>
      </c>
      <c r="BE11" s="38"/>
      <c r="BF11" s="5"/>
      <c r="BG11" s="5"/>
      <c r="BH11" s="5"/>
      <c r="BI11" s="5"/>
      <c r="BJ11" s="5"/>
    </row>
    <row r="12" spans="1:73" ht="20.65" customHeight="1" thickBot="1">
      <c r="B12" s="43" t="s">
        <v>3</v>
      </c>
      <c r="C12" s="43"/>
      <c r="D12" s="12" t="str">
        <f>TEXT(H12,"00")</f>
        <v>153</v>
      </c>
      <c r="E12" s="6"/>
      <c r="F12" s="6"/>
      <c r="G12" s="5"/>
      <c r="H12" s="17">
        <f>BIN2DEC(VALUE(LEFT(AN9,8)))</f>
        <v>153</v>
      </c>
      <c r="I12" s="17">
        <f>BIN2DEC(VALUE(LEFT(BD9,8)))</f>
        <v>102</v>
      </c>
      <c r="J12" s="17">
        <f>BIN2DEC(VALUE(LEFT(BD11,8)))</f>
        <v>153</v>
      </c>
      <c r="K12" s="18" t="str">
        <f>IF(H12=J12,"","X")</f>
        <v/>
      </c>
      <c r="O12" s="5"/>
      <c r="P12" s="5"/>
      <c r="Q12" s="5"/>
      <c r="R12" s="5"/>
      <c r="S12" s="5"/>
      <c r="U12" s="5"/>
      <c r="AV12" s="5"/>
      <c r="AW12" s="5"/>
      <c r="AX12" s="5"/>
      <c r="AY12" s="5"/>
      <c r="AZ12" s="5"/>
      <c r="BA12" s="5"/>
      <c r="BB12" s="5"/>
      <c r="BC12" s="5"/>
      <c r="BD12" s="5"/>
      <c r="BE12" s="5"/>
      <c r="BF12" s="5"/>
      <c r="BG12" s="5"/>
      <c r="BH12" s="5"/>
      <c r="BI12" s="5"/>
      <c r="BJ12" s="5"/>
    </row>
    <row r="13" spans="1:73" ht="20.65" customHeight="1">
      <c r="AV13" s="5"/>
      <c r="AW13" s="5"/>
      <c r="AX13" s="5"/>
      <c r="AY13" s="5"/>
      <c r="AZ13" s="5"/>
      <c r="BA13" s="5"/>
      <c r="BB13" s="5"/>
      <c r="BC13" s="5"/>
      <c r="BE13" s="5"/>
      <c r="BF13" s="5"/>
      <c r="BG13" s="5"/>
      <c r="BH13" s="5"/>
      <c r="BI13" s="5"/>
      <c r="BJ13" s="5"/>
    </row>
    <row r="14" spans="1:73" ht="20.65" customHeight="1">
      <c r="AV14" s="5"/>
      <c r="AW14" s="5"/>
      <c r="AX14" s="5"/>
      <c r="AY14" s="5"/>
      <c r="AZ14" s="5"/>
      <c r="BA14" s="5"/>
      <c r="BB14" s="5"/>
      <c r="BC14" s="5"/>
      <c r="BD14" s="5"/>
      <c r="BE14" s="5"/>
      <c r="BF14" s="5"/>
      <c r="BG14" s="5"/>
      <c r="BH14" s="5"/>
      <c r="BI14" s="5"/>
      <c r="BJ14" s="5"/>
    </row>
    <row r="15" spans="1:73">
      <c r="F15" t="str">
        <f t="shared" ref="F15:F33" si="1">BF17&amp;BG17&amp;BH17&amp;BI17&amp;BJ17</f>
        <v/>
      </c>
    </row>
    <row r="16" spans="1:73">
      <c r="F16" t="str">
        <f t="shared" si="1"/>
        <v/>
      </c>
    </row>
    <row r="17" spans="6:6">
      <c r="F17" t="str">
        <f t="shared" si="1"/>
        <v/>
      </c>
    </row>
    <row r="21" spans="6:6">
      <c r="F21" t="str">
        <f t="shared" si="1"/>
        <v/>
      </c>
    </row>
    <row r="22" spans="6:6">
      <c r="F22" t="str">
        <f t="shared" si="1"/>
        <v/>
      </c>
    </row>
    <row r="23" spans="6:6">
      <c r="F23" t="str">
        <f t="shared" si="1"/>
        <v/>
      </c>
    </row>
    <row r="24" spans="6:6">
      <c r="F24" t="str">
        <f t="shared" si="1"/>
        <v/>
      </c>
    </row>
    <row r="25" spans="6:6">
      <c r="F25" t="str">
        <f t="shared" si="1"/>
        <v/>
      </c>
    </row>
    <row r="26" spans="6:6">
      <c r="F26" t="str">
        <f t="shared" si="1"/>
        <v/>
      </c>
    </row>
    <row r="27" spans="6:6">
      <c r="F27" t="str">
        <f t="shared" si="1"/>
        <v/>
      </c>
    </row>
    <row r="28" spans="6:6">
      <c r="F28" t="str">
        <f t="shared" si="1"/>
        <v/>
      </c>
    </row>
    <row r="29" spans="6:6">
      <c r="F29" t="str">
        <f t="shared" si="1"/>
        <v/>
      </c>
    </row>
    <row r="30" spans="6:6">
      <c r="F30" t="str">
        <f t="shared" si="1"/>
        <v/>
      </c>
    </row>
    <row r="31" spans="6:6">
      <c r="F31" t="str">
        <f t="shared" si="1"/>
        <v/>
      </c>
    </row>
    <row r="32" spans="6:6">
      <c r="F32" t="str">
        <f t="shared" si="1"/>
        <v/>
      </c>
    </row>
    <row r="33" spans="6:6">
      <c r="F33" t="str">
        <f t="shared" si="1"/>
        <v/>
      </c>
    </row>
  </sheetData>
  <mergeCells count="53">
    <mergeCell ref="AR8:AS8"/>
    <mergeCell ref="AT8:AU8"/>
    <mergeCell ref="AF8:AG8"/>
    <mergeCell ref="AH8:AI8"/>
    <mergeCell ref="AJ8:AK8"/>
    <mergeCell ref="AL8:AM8"/>
    <mergeCell ref="B11:C11"/>
    <mergeCell ref="B12:C12"/>
    <mergeCell ref="Z8:AA8"/>
    <mergeCell ref="AB8:AC8"/>
    <mergeCell ref="P8:Q8"/>
    <mergeCell ref="R8:S8"/>
    <mergeCell ref="T8:U8"/>
    <mergeCell ref="V8:W8"/>
    <mergeCell ref="X9:Y9"/>
    <mergeCell ref="H9:I9"/>
    <mergeCell ref="X8:Y8"/>
    <mergeCell ref="H8:I8"/>
    <mergeCell ref="J8:K8"/>
    <mergeCell ref="L8:M8"/>
    <mergeCell ref="N8:O8"/>
    <mergeCell ref="B8:C8"/>
    <mergeCell ref="AD8:AE8"/>
    <mergeCell ref="AN8:AO8"/>
    <mergeCell ref="AP8:AQ8"/>
    <mergeCell ref="E4:AD4"/>
    <mergeCell ref="B10:C10"/>
    <mergeCell ref="B4:D4"/>
    <mergeCell ref="B9:C9"/>
    <mergeCell ref="AN9:AO9"/>
    <mergeCell ref="BD9:BE9"/>
    <mergeCell ref="BD10:BE10"/>
    <mergeCell ref="AV8:AW8"/>
    <mergeCell ref="AX8:AY8"/>
    <mergeCell ref="AZ8:BA8"/>
    <mergeCell ref="BB8:BC8"/>
    <mergeCell ref="BD8:BE8"/>
    <mergeCell ref="BF8:BG8"/>
    <mergeCell ref="BH8:BI8"/>
    <mergeCell ref="BJ8:BK8"/>
    <mergeCell ref="BL8:BM8"/>
    <mergeCell ref="BN8:BO8"/>
    <mergeCell ref="BR8:BS8"/>
    <mergeCell ref="BT8:BU8"/>
    <mergeCell ref="BJ10:BK10"/>
    <mergeCell ref="BL10:BM10"/>
    <mergeCell ref="BN10:BO10"/>
    <mergeCell ref="BP8:BQ8"/>
    <mergeCell ref="BF10:BG10"/>
    <mergeCell ref="BH10:BI10"/>
    <mergeCell ref="BP10:BQ10"/>
    <mergeCell ref="BR10:BS10"/>
    <mergeCell ref="BD11:BE11"/>
  </mergeCells>
  <phoneticPr fontId="0" type="noConversion"/>
  <pageMargins left="0.75" right="0.5" top="0.75" bottom="0.5" header="0.5" footer="0.25"/>
  <pageSetup orientation="portrait" r:id="rId1"/>
  <headerFooter alignWithMargins="0">
    <oddFooter>&amp;L&amp;"Arial Narrow,Regular"&amp;8File: &amp;F; &amp;D @ &amp;T&amp;R&amp;"Arial Narrow,Regular"&amp;8Page: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Codes</vt:lpstr>
      <vt:lpstr>Calcs</vt:lpstr>
      <vt:lpstr>Codes!Print_Area</vt:lpstr>
      <vt:lpstr>Codes!Print_Titles</vt:lpstr>
    </vt:vector>
  </TitlesOfParts>
  <Company>Camp Dresser &amp; McKee</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CDM Standard Work Book</dc:title>
  <dc:creator>John E. Newby</dc:creator>
  <cp:lastModifiedBy>John Newby</cp:lastModifiedBy>
  <cp:lastPrinted>2009-08-01T05:25:16Z</cp:lastPrinted>
  <dcterms:created xsi:type="dcterms:W3CDTF">1996-05-30T13:27:10Z</dcterms:created>
  <dcterms:modified xsi:type="dcterms:W3CDTF">2009-08-06T03:02:30Z</dcterms:modified>
</cp:coreProperties>
</file>